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I:\SOLICITATIONS\Contract_Folders\GSS_Support_Services\2024\GSS24844-LAW_UNFRMS Law Enforcement Uniforms\Posting\Bid\"/>
    </mc:Choice>
  </mc:AlternateContent>
  <xr:revisionPtr revIDLastSave="0" documentId="8_{B3EC7EB2-B021-4D00-92CD-8269BD144C79}" xr6:coauthVersionLast="47" xr6:coauthVersionMax="47" xr10:uidLastSave="{00000000-0000-0000-0000-000000000000}"/>
  <workbookProtection lockStructure="1"/>
  <bookViews>
    <workbookView xWindow="-28920" yWindow="-120" windowWidth="29040" windowHeight="15720" xr2:uid="{00000000-000D-0000-FFFF-FFFF00000000}"/>
  </bookViews>
  <sheets>
    <sheet name="Instructions" sheetId="1" r:id="rId1"/>
    <sheet name="Summary" sheetId="2" r:id="rId2"/>
    <sheet name="1" sheetId="3" r:id="rId3"/>
    <sheet name="2" sheetId="4" r:id="rId4"/>
    <sheet name="3" sheetId="5" r:id="rId5"/>
    <sheet name="Response Options (hidden)" sheetId="6" state="veryHidden" r:id="rId6"/>
  </sheets>
  <definedNames>
    <definedName name="responseOption0">'Response Options (hidden)'!$A$1:$A$2</definedName>
    <definedName name="responseOption1">'Response Options (hidden)'!$D$1:$D$8</definedName>
    <definedName name="responseOption2">'Response Options (hidden)'!$G$1:$G$7</definedName>
    <definedName name="responseOption3">'Response Options (hidden)'!$J$1:$J$3</definedName>
    <definedName name="responseOption4">'Response Options (hidden)'!$M$1:$M$3</definedName>
    <definedName name="responseValidationRulesGroup0">'Response Options (hidden)'!$A$1:$C$3</definedName>
    <definedName name="responseValidationRulesGroup1">'Response Options (hidden)'!$D$1:$F$9</definedName>
    <definedName name="responseValidationRulesGroup2">'Response Options (hidden)'!$G$1:$I$8</definedName>
    <definedName name="responseValidationRulesGroup3">'Response Options (hidden)'!$J$1:$L$4</definedName>
    <definedName name="responseValidationRulesGroup4">'Response Options (hidden)'!$M$1:$O$4</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E8" i="6"/>
  <c r="I7" i="6"/>
  <c r="H7" i="6"/>
  <c r="F7" i="6"/>
  <c r="E7" i="6"/>
  <c r="I6" i="6"/>
  <c r="H6" i="6"/>
  <c r="F6" i="6"/>
  <c r="E6" i="6"/>
  <c r="I5" i="6"/>
  <c r="H5" i="6"/>
  <c r="F5" i="6"/>
  <c r="E5" i="6"/>
  <c r="I4" i="6"/>
  <c r="H4" i="6"/>
  <c r="F4" i="6"/>
  <c r="E4" i="6"/>
  <c r="O3" i="6"/>
  <c r="N3" i="6"/>
  <c r="L3" i="6"/>
  <c r="K3" i="6"/>
  <c r="I3" i="6"/>
  <c r="H3" i="6"/>
  <c r="F3" i="6"/>
  <c r="E3" i="6"/>
  <c r="O2" i="6"/>
  <c r="N2" i="6"/>
  <c r="L2" i="6"/>
  <c r="K2" i="6"/>
  <c r="I2" i="6"/>
  <c r="H2" i="6"/>
  <c r="F2" i="6"/>
  <c r="E2" i="6"/>
  <c r="C2" i="6"/>
  <c r="B2" i="6"/>
  <c r="O1" i="6"/>
  <c r="N1" i="6"/>
  <c r="L1" i="6"/>
  <c r="K1" i="6"/>
  <c r="I1" i="6"/>
  <c r="H1" i="6"/>
  <c r="F1" i="6"/>
  <c r="E1" i="6"/>
  <c r="C1" i="6"/>
  <c r="B1" i="6"/>
  <c r="C12" i="5"/>
  <c r="C17" i="2" s="1"/>
  <c r="H11" i="5"/>
  <c r="C21" i="4"/>
  <c r="H20" i="4"/>
  <c r="H19" i="4"/>
  <c r="H18" i="4"/>
  <c r="H17" i="4"/>
  <c r="H16" i="4"/>
  <c r="H15" i="4"/>
  <c r="H14" i="4"/>
  <c r="H13" i="4"/>
  <c r="H12" i="4"/>
  <c r="H11" i="4"/>
  <c r="C15" i="3"/>
  <c r="C11" i="2" s="1"/>
  <c r="H14" i="3"/>
  <c r="H13" i="3"/>
  <c r="H12" i="3"/>
  <c r="H11" i="3"/>
  <c r="C14" i="2"/>
  <c r="C20" i="2" l="1"/>
  <c r="F12" i="5"/>
  <c r="E17" i="2" s="1"/>
  <c r="BC18" i="2" s="1"/>
  <c r="F15" i="3"/>
  <c r="E11" i="2" s="1"/>
  <c r="AF12" i="2" s="1"/>
  <c r="F21" i="4"/>
  <c r="E14" i="2" s="1"/>
  <c r="AJ15" i="2" s="1"/>
  <c r="AT15" i="2" l="1"/>
  <c r="BC15" i="2"/>
  <c r="AN15" i="2"/>
  <c r="Q15" i="2"/>
  <c r="AP15" i="2"/>
  <c r="P12" i="2"/>
  <c r="AH12" i="2"/>
  <c r="H18" i="2"/>
  <c r="AH18" i="2"/>
  <c r="AD18" i="2"/>
  <c r="K15" i="2"/>
  <c r="BB15" i="2"/>
  <c r="U15" i="2"/>
  <c r="AV15" i="2"/>
  <c r="Y15" i="2"/>
  <c r="AX15" i="2"/>
  <c r="I12" i="2"/>
  <c r="AA12" i="2"/>
  <c r="I18" i="2"/>
  <c r="AP18" i="2"/>
  <c r="T18" i="2"/>
  <c r="AI15" i="2"/>
  <c r="G15" i="2"/>
  <c r="AS15" i="2"/>
  <c r="BD15" i="2"/>
  <c r="AG15" i="2"/>
  <c r="S15" i="2"/>
  <c r="R12" i="2"/>
  <c r="V12" i="2"/>
  <c r="Q18" i="2"/>
  <c r="AX18" i="2"/>
  <c r="AJ18" i="2"/>
  <c r="AY15" i="2"/>
  <c r="O15" i="2"/>
  <c r="AD15" i="2"/>
  <c r="AA15" i="2"/>
  <c r="AO15" i="2"/>
  <c r="AQ15" i="2"/>
  <c r="AP12" i="2"/>
  <c r="H12" i="2"/>
  <c r="Y18" i="2"/>
  <c r="P18" i="2"/>
  <c r="AZ18" i="2"/>
  <c r="M15" i="2"/>
  <c r="W15" i="2"/>
  <c r="H15" i="2"/>
  <c r="AC15" i="2"/>
  <c r="AW15" i="2"/>
  <c r="L15" i="2"/>
  <c r="AZ12" i="2"/>
  <c r="BD12" i="2"/>
  <c r="AG18" i="2"/>
  <c r="AN18" i="2"/>
  <c r="AB18" i="2"/>
  <c r="AK15" i="2"/>
  <c r="AE15" i="2"/>
  <c r="P15" i="2"/>
  <c r="BA15" i="2"/>
  <c r="J15" i="2"/>
  <c r="T15" i="2"/>
  <c r="Q12" i="2"/>
  <c r="AA18" i="2"/>
  <c r="V15" i="2"/>
  <c r="AM15" i="2"/>
  <c r="X15" i="2"/>
  <c r="N15" i="2"/>
  <c r="R15" i="2"/>
  <c r="AR15" i="2"/>
  <c r="J12" i="2"/>
  <c r="V18" i="2"/>
  <c r="AW18" i="2"/>
  <c r="AI18" i="2"/>
  <c r="AK18" i="2"/>
  <c r="E20" i="2"/>
  <c r="AI21" i="2" s="1"/>
  <c r="AO18" i="2"/>
  <c r="AC18" i="2"/>
  <c r="AL15" i="2"/>
  <c r="AU15" i="2"/>
  <c r="AF15" i="2"/>
  <c r="I15" i="2"/>
  <c r="Z15" i="2"/>
  <c r="AZ15" i="2"/>
  <c r="M12" i="2"/>
  <c r="AT18" i="2"/>
  <c r="Z18" i="2"/>
  <c r="AQ18" i="2"/>
  <c r="AS18" i="2"/>
  <c r="AX12" i="2"/>
  <c r="AI12" i="2"/>
  <c r="AY18" i="2"/>
  <c r="L18" i="2"/>
  <c r="AL18" i="2"/>
  <c r="AL12" i="2"/>
  <c r="G18" i="2"/>
  <c r="U12" i="2"/>
  <c r="BB12" i="2"/>
  <c r="BB18" i="2"/>
  <c r="AR18" i="2"/>
  <c r="O18" i="2"/>
  <c r="AB15" i="2"/>
  <c r="L12" i="2"/>
  <c r="AK12" i="2"/>
  <c r="O12" i="2"/>
  <c r="AF18" i="2"/>
  <c r="J18" i="2"/>
  <c r="K18" i="2"/>
  <c r="X18" i="2"/>
  <c r="M18" i="2"/>
  <c r="W18" i="2"/>
  <c r="AH15" i="2"/>
  <c r="AB12" i="2"/>
  <c r="BA12" i="2"/>
  <c r="AE12" i="2"/>
  <c r="BD18" i="2"/>
  <c r="R18" i="2"/>
  <c r="S18" i="2"/>
  <c r="AV18" i="2"/>
  <c r="U18" i="2"/>
  <c r="AM18" i="2"/>
  <c r="AN12" i="2"/>
  <c r="T12" i="2"/>
  <c r="Z12" i="2"/>
  <c r="AS12" i="2"/>
  <c r="AT12" i="2"/>
  <c r="W12" i="2"/>
  <c r="Y12" i="2"/>
  <c r="AE18" i="2"/>
  <c r="AG12" i="2"/>
  <c r="AJ12" i="2"/>
  <c r="K12" i="2"/>
  <c r="X12" i="2"/>
  <c r="N12" i="2"/>
  <c r="AM12" i="2"/>
  <c r="BA18" i="2"/>
  <c r="AU18" i="2"/>
  <c r="AW12" i="2"/>
  <c r="AR12" i="2"/>
  <c r="AY12" i="2"/>
  <c r="AV12" i="2"/>
  <c r="AD12" i="2"/>
  <c r="AU12" i="2"/>
  <c r="N18" i="2"/>
  <c r="BC12" i="2"/>
  <c r="S12" i="2"/>
  <c r="AO12" i="2"/>
  <c r="AC12" i="2"/>
  <c r="AQ12" i="2"/>
  <c r="G12" i="2"/>
  <c r="K21" i="2"/>
  <c r="AZ21" i="2"/>
  <c r="AC21" i="2"/>
  <c r="BF17" i="2"/>
  <c r="BF14" i="2"/>
  <c r="BF11" i="2"/>
  <c r="S21" i="2" l="1"/>
  <c r="AQ21" i="2"/>
  <c r="U21" i="2"/>
  <c r="V21" i="2"/>
  <c r="AK21" i="2"/>
  <c r="N21" i="2"/>
  <c r="R21" i="2"/>
  <c r="AT21" i="2"/>
  <c r="AH21" i="2"/>
  <c r="AY21" i="2"/>
  <c r="AS21" i="2"/>
  <c r="L21" i="2"/>
  <c r="H21" i="2"/>
  <c r="BA21" i="2"/>
  <c r="AR21" i="2"/>
  <c r="AN21" i="2"/>
  <c r="AX21" i="2"/>
  <c r="G21" i="2"/>
  <c r="AV21" i="2"/>
  <c r="AB21" i="2"/>
  <c r="O21" i="2"/>
  <c r="I21" i="2"/>
  <c r="AJ21" i="2"/>
  <c r="AU21" i="2"/>
  <c r="Y21" i="2"/>
  <c r="Q21" i="2"/>
  <c r="J21" i="2"/>
  <c r="AD21" i="2"/>
  <c r="W21" i="2"/>
  <c r="P21" i="2"/>
  <c r="AO21" i="2"/>
  <c r="Z21" i="2"/>
  <c r="AL21" i="2"/>
  <c r="AE21" i="2"/>
  <c r="AF21" i="2"/>
  <c r="AW21" i="2"/>
  <c r="M21" i="2"/>
  <c r="T21" i="2"/>
  <c r="BB21" i="2"/>
  <c r="BC21" i="2"/>
  <c r="BD21" i="2"/>
  <c r="AP21" i="2"/>
  <c r="AA21" i="2"/>
  <c r="AM21" i="2"/>
  <c r="X21" i="2"/>
  <c r="AG21" i="2"/>
</calcChain>
</file>

<file path=xl/sharedStrings.xml><?xml version="1.0" encoding="utf-8"?>
<sst xmlns="http://schemas.openxmlformats.org/spreadsheetml/2006/main" count="100" uniqueCount="82">
  <si>
    <t>0f79db03bc204631b96307ac6f27ade32f838d097b8ba00d75c2e2972254ee0881cb488e0806b16bede5795b1051ae899fb69c6eb5a6c6bda0c67ffa51aa1f093ygTlBaqlkfo0N5w26nkz7tlIqFodknc1sXemq3C4se/KmdUd1AfJwgcHqgwFKn7</t>
  </si>
  <si>
    <t>Appendix F - RFP Vendor Questionnaire (Q-29OP)</t>
  </si>
  <si>
    <t>This questionnaire includes information regarding responses to the solicitation bid, delivery of uniforms, and escalation tree.</t>
  </si>
  <si>
    <t>Instructions</t>
  </si>
  <si>
    <t>- The Summary worksheet displays your overall progress for the questionnaire.
- The worksheets numbered from 1 to N represent question sets.
- For each question set, select a response from the dropdown (if applicable) and enter a response comment for each question in the table.
- If specific instructions have been provided for a given subset, they will appear as a tooltip for a purple cell. Mouse-over to review them.
- When pasting content, please use Paste Special as Text without any formatting.
- You can only submit text based responses, please do not use special characters like emojis.
- Please do not change the structure of any of the worksheets. Changing the structure will invalidate your submission.
- Any additional information outside of the given structure of the worksheets will not be visible to the purchaser.
- Please do not save this file in a different format. Saving this file in a different format will invalidate your submission.
- Please do not use Excel formulas in your responses.
- Please follow the instructions provided along with this file to submit it back to Bonfire.
- If you have any questions regarding the content of this file, please contact the appropriate purchaser.
- If you have any technical problems, please contact Bonfire at Support@GoBonfire.com.</t>
  </si>
  <si>
    <t>Additional Instructions</t>
  </si>
  <si>
    <t>Please answer each question accordingly.</t>
  </si>
  <si>
    <t>Total</t>
  </si>
  <si>
    <t>Summary</t>
  </si>
  <si>
    <t>Question Set</t>
  </si>
  <si>
    <t>Questions</t>
  </si>
  <si>
    <t>Hide Me</t>
  </si>
  <si>
    <t>% Complete</t>
  </si>
  <si>
    <t>Progress</t>
  </si>
  <si>
    <t>Error?</t>
  </si>
  <si>
    <t>Question Set 1: Delivery of Uniforms</t>
  </si>
  <si>
    <t>Question Set 1 Instructions</t>
  </si>
  <si>
    <t>Based on OFFICER count (not part of a Delaware State Police recruit class) receiving a full complement, please identify turnaround time for orders (receipt to delivery).</t>
  </si>
  <si>
    <t>#</t>
  </si>
  <si>
    <t>Question</t>
  </si>
  <si>
    <t>Response</t>
  </si>
  <si>
    <t>Comment</t>
  </si>
  <si>
    <t>Status</t>
  </si>
  <si>
    <t>1.0.1</t>
  </si>
  <si>
    <t xml:space="preserve">
For the Delaware State Police (DSP) recruit class, have you read and understand the requirements for order &amp; delivery of custom-made uniforms, as outlined in the RFP, Appendix A. Scope of Work, I. Order Placement, Delivery &amp; Corrections (page 50)?
Can you confirm your ability to meet the specified order &amp; delivery expectations?
</t>
  </si>
  <si>
    <t>Uniform Delivery - Officer</t>
  </si>
  <si>
    <t>1.1.1</t>
  </si>
  <si>
    <t xml:space="preserve">
Based on OFFICER count (not part of a DSP recruit class) receiving a full complement, please identify the turnaround time for orders (receipt to delivery). 
Please specify turnaround time in number of days. For example, if turnaround time is 8 weeks comment as 56 days.
</t>
  </si>
  <si>
    <t>1.1.2</t>
  </si>
  <si>
    <t xml:space="preserve">
Based on PIECE count for annual replacement, please identify the turnaround time for orders (receipt to delivery). 
Please specify turnaround time in number of days. For example, if turnaround time is 8 weeks comment as 56 days.
</t>
  </si>
  <si>
    <t>Question Set 2: Agency Custom-made Uniforms</t>
  </si>
  <si>
    <t>Question Set 2 Instructions</t>
  </si>
  <si>
    <t>Please identify each State of Delaware agency you intend to submit a bid for custom-made uniforms. It is not required to submit a bid for all agencies listed below.
Delaware State Police
State of Delaware Capitol Police
State of Delaware - Dept. of Natural Resources and Environmental Control - Parks &amp; Recreation
State of Delaware - Dept. of Natural Resources and Environmental Contral - Fish &amp; Wildlife
State of Delaware - Dept. of Natural Resources and Environmental Control - Environmental Crime Unit
Delaware Alcohol and Tobacco Enforcement
State of Delaware Fire Marshal
University of Delaware
State of Delaware - Municipals</t>
  </si>
  <si>
    <t>2.0.1</t>
  </si>
  <si>
    <t xml:space="preserve">
Are you submitting a proposal to provide custom-made uniforms for Delaware State Police?
</t>
  </si>
  <si>
    <t>2.0.2</t>
  </si>
  <si>
    <t xml:space="preserve">
Are you submitting a proposal to provide custom-made uniforms for Delaware Capitol Police?
</t>
  </si>
  <si>
    <t>2.0.3</t>
  </si>
  <si>
    <t xml:space="preserve">
Are you submitting a proposal to provide custom-made uniforms for State of Delaware - Division of Parks and Recreation?
</t>
  </si>
  <si>
    <t>2.0.4</t>
  </si>
  <si>
    <t xml:space="preserve">
Are you submitting a proposal to provide custom-made uniforms for State of Delaware - Division of Fish and Wildlife?
</t>
  </si>
  <si>
    <t>2.0.5</t>
  </si>
  <si>
    <t xml:space="preserve">
Are you submitting a proposal to provide custom-made uniforms for State of Delaware, Department of Natural Resources and Environmental Control - Environmental Crime Unit (ECU)?
</t>
  </si>
  <si>
    <t>2.0.6</t>
  </si>
  <si>
    <t xml:space="preserve">
Are you submitting a proposal to provide custom-made uniforms for State of Delaware - Courts?
</t>
  </si>
  <si>
    <t>2.0.7</t>
  </si>
  <si>
    <t xml:space="preserve">
Are you submitting a proposal to provide custom-made uniforms for State of Delaware - Alcohol and Tobacco Enforcement (DATE)?
</t>
  </si>
  <si>
    <t>2.0.8</t>
  </si>
  <si>
    <t xml:space="preserve">
Are you submitting a proposal to provide custom-made uniforms for State of Delaware - Fire Marshal?
</t>
  </si>
  <si>
    <t>2.0.9</t>
  </si>
  <si>
    <t xml:space="preserve">
Are you submitting a proposal to provide custom-made uniforms for University of Delaware Officers?
</t>
  </si>
  <si>
    <t>2.0.10</t>
  </si>
  <si>
    <t xml:space="preserve">
Are you submitting a proposal to provide custom-made uniforms for any Municipal(s)?
</t>
  </si>
  <si>
    <t>Question Set 3: Escalation Tree (Problem Resolution)</t>
  </si>
  <si>
    <t>3.0.1</t>
  </si>
  <si>
    <t xml:space="preserve">
The Supplier(s) shall provide an escalation tree for problem resolution. Please provide contact information for the supplier representative responsible for addressing any issues or problems regarding delivery and ordering of custom-made uniforms.
</t>
  </si>
  <si>
    <t>Yes</t>
  </si>
  <si>
    <t>No</t>
  </si>
  <si>
    <t>Yes, No</t>
  </si>
  <si>
    <t>Order of 1 uniform</t>
  </si>
  <si>
    <t>Order quantity 2 -5 uniforms</t>
  </si>
  <si>
    <t>Order quantity 6 - 10 uniforms</t>
  </si>
  <si>
    <t>Order quantity 11 - 20 uniforms</t>
  </si>
  <si>
    <t>Order quantity 21 - 30 uniforms</t>
  </si>
  <si>
    <t>Order quantity 31 - 40 uniforms</t>
  </si>
  <si>
    <t>Order quantity 41 - 50 uniforms</t>
  </si>
  <si>
    <t>Order quantity 51+ uniformsw</t>
  </si>
  <si>
    <t>Order of 1 uniform, Order quantity 2 -5 uniforms, Order quantity 6 - 10 uniforms, Order quantity 11 - 20 uniforms, Order quantity 21 - 30 uniforms, Order quantity 31 - 40 uniforms, Order quantity 41 - 50 uniforms, Order quantity 51+ uniformsw</t>
  </si>
  <si>
    <t>1 - 50 pieces</t>
  </si>
  <si>
    <t>51 - 100 pieces</t>
  </si>
  <si>
    <t>101 - 250 pieces</t>
  </si>
  <si>
    <t>251 - 500 pieces</t>
  </si>
  <si>
    <t>501 - 750 pieces</t>
  </si>
  <si>
    <t>751 - 1000 pieces</t>
  </si>
  <si>
    <t>1001+ pieces</t>
  </si>
  <si>
    <t>1 - 50 pieces, 51 - 100 pieces, 101 - 250 pieces, 251 - 500 pieces, 501 - 750 pieces, 751 - 1000 pieces, 1001+ pieces</t>
  </si>
  <si>
    <t>If yes please state the municipal(s)</t>
  </si>
  <si>
    <t>Yes, No, If yes please state the municipal(s)</t>
  </si>
  <si>
    <t>Who is the primary supplier representative to address issues?</t>
  </si>
  <si>
    <t>What is the telephone number for the representative?</t>
  </si>
  <si>
    <t>What is the email address for the representative?</t>
  </si>
  <si>
    <t>Who is the primary supplier representative to address issues?, What is the telephone number for the representative?, What is the email address for the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</si>
</sst>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Questions&quot;"/>
    <numFmt numFmtId="165" formatCode="0\ &quot;pts&quot;"/>
    <numFmt numFmtId="166" formatCode="0.00%\ &quot;Complete&quot;"/>
    <numFmt numFmtId="167" formatCode="&quot;The comment must be left blank for this response&quot;"/>
  </numFmts>
  <fonts count="6" x14ac:knownFonts="1">
    <font>
      <sz val="12"/>
      <color rgb="FF000000"/>
      <name val="Arial"/>
    </font>
    <font>
      <b/>
      <sz val="22"/>
      <color rgb="FF404040"/>
      <name val="Arial"/>
    </font>
    <font>
      <b/>
      <sz val="14"/>
      <color rgb="FF404040"/>
      <name val="Arial"/>
    </font>
    <font>
      <b/>
      <sz val="12"/>
      <color rgb="FFFFFFFF"/>
      <name val="Arial"/>
    </font>
    <font>
      <b/>
      <sz val="14"/>
      <color rgb="FFFFFFFF"/>
      <name val="Arial"/>
    </font>
    <font>
      <sz val="12"/>
      <color rgb="FFFFFFFF"/>
      <name val="Arial"/>
    </font>
  </fonts>
  <fills count="7">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rgb="FF5FADCF"/>
        <bgColor rgb="FF000000"/>
      </patternFill>
    </fill>
    <fill>
      <patternFill patternType="solid">
        <fgColor rgb="FF548BA1"/>
        <bgColor rgb="FF000000"/>
      </patternFill>
    </fill>
    <fill>
      <patternFill patternType="solid">
        <fgColor rgb="FF7F7F7F"/>
        <bgColor rgb="FF000000"/>
      </patternFill>
    </fill>
  </fills>
  <borders count="25">
    <border>
      <left/>
      <right/>
      <top/>
      <bottom/>
      <diagonal/>
    </border>
    <border>
      <left style="thin">
        <color rgb="FFBFBFBF"/>
      </left>
      <right style="dotted">
        <color rgb="FFBFBFBF"/>
      </right>
      <top style="thin">
        <color rgb="FFBFBFBF"/>
      </top>
      <bottom style="thin">
        <color rgb="FFBFBFBF"/>
      </bottom>
      <diagonal/>
    </border>
    <border>
      <left style="dotted">
        <color rgb="FFBFBFBF"/>
      </left>
      <right style="dotted">
        <color rgb="FFBFBFBF"/>
      </right>
      <top style="thin">
        <color rgb="FFBFBFBF"/>
      </top>
      <bottom style="thin">
        <color rgb="FFBFBFBF"/>
      </bottom>
      <diagonal/>
    </border>
    <border>
      <left style="dotted">
        <color rgb="FFBFBFBF"/>
      </left>
      <right style="thin">
        <color rgb="FFBFBFBF"/>
      </right>
      <top style="thin">
        <color rgb="FFBFBFBF"/>
      </top>
      <bottom style="thin">
        <color rgb="FFBFBFBF"/>
      </bottom>
      <diagonal/>
    </border>
    <border>
      <left/>
      <right style="dotted">
        <color rgb="FFBFBFBF"/>
      </right>
      <top/>
      <bottom/>
      <diagonal/>
    </border>
    <border>
      <left style="dotted">
        <color rgb="FFBFBFBF"/>
      </left>
      <right style="dotted">
        <color rgb="FFBFBFBF"/>
      </right>
      <top/>
      <bottom/>
      <diagonal/>
    </border>
    <border>
      <left style="dotted">
        <color rgb="FFBFBFBF"/>
      </left>
      <right/>
      <top/>
      <bottom/>
      <diagonal/>
    </border>
    <border>
      <left/>
      <right/>
      <top style="medium">
        <color rgb="FFBFBFBF"/>
      </top>
      <bottom/>
      <diagonal/>
    </border>
    <border>
      <left style="dotted">
        <color rgb="FFBFBFBF"/>
      </left>
      <right/>
      <top style="thin">
        <color rgb="FFBFBFBF"/>
      </top>
      <bottom/>
      <diagonal/>
    </border>
    <border>
      <left style="dotted">
        <color rgb="FFBFBFBF"/>
      </left>
      <right/>
      <top/>
      <bottom/>
      <diagonal/>
    </border>
    <border>
      <left style="dotted">
        <color rgb="FFBFBFBF"/>
      </left>
      <right/>
      <top/>
      <bottom style="thin">
        <color rgb="FFBFBFBF"/>
      </bottom>
      <diagonal/>
    </border>
    <border>
      <left/>
      <right/>
      <top style="thin">
        <color rgb="FFBFBFBF"/>
      </top>
      <bottom/>
      <diagonal/>
    </border>
    <border>
      <left/>
      <right/>
      <top/>
      <bottom style="thin">
        <color rgb="FFBFBFBF"/>
      </bottom>
      <diagonal/>
    </border>
    <border>
      <left/>
      <right style="dotted">
        <color rgb="FFBFBFBF"/>
      </right>
      <top style="thin">
        <color rgb="FFBFBFBF"/>
      </top>
      <bottom/>
      <diagonal/>
    </border>
    <border>
      <left/>
      <right style="dotted">
        <color rgb="FFBFBFBF"/>
      </right>
      <top/>
      <bottom/>
      <diagonal/>
    </border>
    <border>
      <left/>
      <right style="dotted">
        <color rgb="FFBFBFBF"/>
      </right>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tted">
        <color rgb="FFBFBFBF"/>
      </right>
      <top style="medium">
        <color rgb="FFBFBFBF"/>
      </top>
      <bottom style="thin">
        <color rgb="FFBFBFBF"/>
      </bottom>
      <diagonal/>
    </border>
    <border>
      <left style="dotted">
        <color rgb="FFBFBFBF"/>
      </left>
      <right style="dotted">
        <color rgb="FFBFBFBF"/>
      </right>
      <top style="medium">
        <color rgb="FFBFBFBF"/>
      </top>
      <bottom style="thin">
        <color rgb="FFBFBFBF"/>
      </bottom>
      <diagonal/>
    </border>
    <border>
      <left style="dotted">
        <color rgb="FFBFBFBF"/>
      </left>
      <right/>
      <top style="medium">
        <color rgb="FFBFBFBF"/>
      </top>
      <bottom/>
      <diagonal/>
    </border>
    <border>
      <left/>
      <right/>
      <top style="medium">
        <color rgb="FFBFBFBF"/>
      </top>
      <bottom/>
      <diagonal/>
    </border>
    <border>
      <left/>
      <right style="dotted">
        <color rgb="FFBFBFBF"/>
      </right>
      <top style="medium">
        <color rgb="FFBFBFBF"/>
      </top>
      <bottom/>
      <diagonal/>
    </border>
    <border>
      <left style="dotted">
        <color rgb="FFBFBFBF"/>
      </left>
      <right style="thin">
        <color rgb="FFBFBFBF"/>
      </right>
      <top style="medium">
        <color rgb="FFBFBFBF"/>
      </top>
      <bottom style="thin">
        <color rgb="FFBFBFBF"/>
      </bottom>
      <diagonal/>
    </border>
  </borders>
  <cellStyleXfs count="1">
    <xf numFmtId="0" fontId="0" fillId="0" borderId="0"/>
  </cellStyleXfs>
  <cellXfs count="60">
    <xf numFmtId="0" fontId="0" fillId="2" borderId="0" xfId="0" applyFill="1" applyProtection="1">
      <protection locked="0"/>
    </xf>
    <xf numFmtId="0" fontId="0" fillId="2" borderId="0" xfId="0" applyFill="1"/>
    <xf numFmtId="0" fontId="1" fillId="2" borderId="0" xfId="0" applyFont="1" applyFill="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2" fillId="2" borderId="0" xfId="0" applyFont="1" applyFill="1" applyAlignment="1">
      <alignment horizontal="left" vertical="center"/>
    </xf>
    <xf numFmtId="0" fontId="3" fillId="4" borderId="0" xfId="0" applyFont="1" applyFill="1" applyAlignment="1">
      <alignment horizontal="center" vertical="center" wrapText="1"/>
    </xf>
    <xf numFmtId="0" fontId="3" fillId="5" borderId="0" xfId="0" applyFont="1" applyFill="1" applyAlignment="1">
      <alignment horizontal="center" vertical="center" wrapText="1"/>
    </xf>
    <xf numFmtId="49" fontId="0" fillId="3" borderId="2" xfId="0" applyNumberFormat="1" applyFill="1" applyBorder="1" applyAlignment="1" applyProtection="1">
      <alignment horizontal="center" vertical="center" wrapText="1"/>
      <protection locked="0"/>
    </xf>
    <xf numFmtId="49" fontId="0" fillId="3" borderId="3" xfId="0" applyNumberFormat="1" applyFill="1" applyBorder="1" applyAlignment="1" applyProtection="1">
      <alignment horizontal="left" vertical="center" wrapText="1" indent="1"/>
      <protection locked="0"/>
    </xf>
    <xf numFmtId="0" fontId="4" fillId="6" borderId="4" xfId="0" applyFont="1" applyFill="1" applyBorder="1" applyAlignment="1" applyProtection="1">
      <alignment horizontal="left" vertical="center" indent="1"/>
      <protection locked="0"/>
    </xf>
    <xf numFmtId="0" fontId="4" fillId="6" borderId="6" xfId="0" applyFont="1" applyFill="1" applyBorder="1" applyAlignment="1" applyProtection="1">
      <alignment horizontal="left" vertical="center" wrapText="1" indent="1"/>
      <protection locked="0"/>
    </xf>
    <xf numFmtId="0" fontId="4" fillId="4" borderId="7" xfId="0" applyFont="1" applyFill="1" applyBorder="1" applyAlignment="1">
      <alignment horizontal="center" vertical="center"/>
    </xf>
    <xf numFmtId="165" fontId="4" fillId="4" borderId="7" xfId="0" applyNumberFormat="1" applyFont="1" applyFill="1" applyBorder="1" applyAlignment="1">
      <alignment horizontal="center" vertical="center"/>
    </xf>
    <xf numFmtId="0" fontId="0" fillId="3" borderId="2" xfId="0" applyFill="1" applyBorder="1" applyAlignment="1">
      <alignment horizontal="left" vertical="center" wrapText="1" indent="1"/>
    </xf>
    <xf numFmtId="167" fontId="0" fillId="2" borderId="0" xfId="0" applyNumberFormat="1" applyFill="1" applyAlignment="1">
      <alignment vertical="center" wrapText="1" indent="1" shrinkToFit="1"/>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xf numFmtId="49" fontId="0" fillId="2" borderId="0" xfId="0" applyNumberFormat="1" applyFill="1"/>
    <xf numFmtId="0" fontId="4" fillId="4" borderId="21"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5" xfId="0" applyFont="1" applyFill="1" applyBorder="1" applyAlignment="1">
      <alignment horizontal="center" vertical="center"/>
    </xf>
    <xf numFmtId="0" fontId="1" fillId="2" borderId="0" xfId="0" applyFont="1" applyFill="1" applyAlignment="1">
      <alignment horizontal="left" vertical="center" wrapText="1"/>
    </xf>
    <xf numFmtId="0" fontId="0" fillId="2" borderId="0" xfId="0" applyFill="1" applyProtection="1">
      <protection locked="0"/>
    </xf>
    <xf numFmtId="0" fontId="2" fillId="2" borderId="0" xfId="0" applyFont="1" applyFill="1" applyAlignment="1">
      <alignment horizontal="left" vertical="center" wrapText="1"/>
    </xf>
    <xf numFmtId="0" fontId="0" fillId="3" borderId="0" xfId="0" applyFill="1" applyAlignment="1">
      <alignment vertical="center" wrapText="1"/>
    </xf>
    <xf numFmtId="0" fontId="0" fillId="2" borderId="0" xfId="0" applyFill="1" applyAlignment="1">
      <alignment vertical="top" wrapText="1"/>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4" fillId="4" borderId="24" xfId="0" applyFont="1" applyFill="1" applyBorder="1" applyAlignment="1">
      <alignment horizontal="center" vertical="center"/>
    </xf>
    <xf numFmtId="0" fontId="4" fillId="4" borderId="3" xfId="0" applyFont="1" applyFill="1" applyBorder="1" applyAlignment="1">
      <alignment horizontal="center" vertical="center"/>
    </xf>
    <xf numFmtId="0" fontId="3" fillId="4" borderId="0" xfId="0" applyFont="1" applyFill="1" applyAlignment="1">
      <alignment horizontal="center" vertical="center" wrapText="1"/>
    </xf>
    <xf numFmtId="0" fontId="4" fillId="4" borderId="1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 xfId="0" applyFont="1" applyFill="1" applyBorder="1" applyAlignment="1">
      <alignment horizontal="center" vertical="center"/>
    </xf>
    <xf numFmtId="0" fontId="4" fillId="6" borderId="4" xfId="0" applyFont="1" applyFill="1" applyBorder="1" applyAlignment="1">
      <alignment horizontal="left" vertical="center" wrapText="1" indent="1"/>
    </xf>
    <xf numFmtId="0" fontId="4" fillId="6" borderId="5" xfId="0" applyFont="1" applyFill="1" applyBorder="1" applyAlignment="1">
      <alignment horizontal="left" vertical="center" wrapText="1" indent="1"/>
    </xf>
    <xf numFmtId="0" fontId="4" fillId="6" borderId="6" xfId="0" applyFont="1" applyFill="1" applyBorder="1" applyAlignment="1">
      <alignment horizontal="left" vertical="center" wrapText="1" indent="1"/>
    </xf>
    <xf numFmtId="164" fontId="4" fillId="4" borderId="7" xfId="0" applyNumberFormat="1" applyFont="1" applyFill="1" applyBorder="1" applyAlignment="1">
      <alignment horizontal="center" vertical="center"/>
    </xf>
    <xf numFmtId="0" fontId="4" fillId="4" borderId="7" xfId="0" applyFont="1" applyFill="1" applyBorder="1" applyAlignment="1">
      <alignment horizontal="center" vertical="center"/>
    </xf>
    <xf numFmtId="166" fontId="4" fillId="4" borderId="7" xfId="0" applyNumberFormat="1" applyFont="1" applyFill="1" applyBorder="1" applyAlignment="1">
      <alignment horizontal="center" vertical="center"/>
    </xf>
  </cellXfs>
  <cellStyles count="1">
    <cellStyle name="Normal" xfId="0" builtinId="0"/>
  </cellStyles>
  <dxfs count="32">
    <dxf>
      <font>
        <b/>
        <color rgb="FF9C0006"/>
      </font>
      <fill>
        <patternFill patternType="solid">
          <fgColor rgb="FFF7C6CE"/>
          <bgColor rgb="FFF7C6CE"/>
        </patternFill>
      </fill>
    </dxf>
    <dxf>
      <font>
        <color rgb="FFF7C6CE"/>
      </font>
      <fill>
        <patternFill patternType="solid">
          <fgColor rgb="FFF7C6CE"/>
          <bgColor rgb="FFF7C6CE"/>
        </patternFill>
      </fill>
    </dxf>
    <dxf>
      <font>
        <color rgb="FFC5EFCE"/>
      </font>
      <fill>
        <patternFill patternType="solid">
          <fgColor rgb="FFC5EFCE"/>
          <bgColor rgb="FFC5EFCE"/>
        </patternFill>
      </fill>
    </dxf>
    <dxf>
      <font>
        <b val="0"/>
        <color rgb="FF404040"/>
      </font>
      <fill>
        <patternFill patternType="solid">
          <fgColor rgb="FFC5EFCE"/>
          <bgColor rgb="FFC5EFCE"/>
        </patternFill>
      </fill>
      <alignment horizontal="left" vertical="center"/>
    </dxf>
    <dxf>
      <font>
        <b/>
        <color rgb="FF006100"/>
      </font>
      <fill>
        <patternFill patternType="solid">
          <fgColor rgb="FFC5EFCE"/>
          <bgColor rgb="FFC5EFCE"/>
        </patternFill>
      </fill>
    </dxf>
    <dxf>
      <fill>
        <patternFill patternType="solid">
          <fgColor rgb="FFFFFFFF"/>
          <bgColor rgb="FFFFFFFF"/>
        </patternFill>
      </fill>
    </dxf>
    <dxf>
      <font>
        <b/>
        <color rgb="FF9C0006"/>
      </font>
      <fill>
        <patternFill patternType="solid">
          <fgColor rgb="FFF7C6CE"/>
          <bgColor rgb="FFF7C6CE"/>
        </patternFill>
      </fill>
    </dxf>
    <dxf>
      <font>
        <color rgb="FFF7C6CE"/>
      </font>
      <fill>
        <patternFill patternType="solid">
          <fgColor rgb="FFF7C6CE"/>
          <bgColor rgb="FFF7C6CE"/>
        </patternFill>
      </fill>
    </dxf>
    <dxf>
      <font>
        <color rgb="FFC5EFCE"/>
      </font>
      <fill>
        <patternFill patternType="solid">
          <fgColor rgb="FFC5EFCE"/>
          <bgColor rgb="FFC5EFCE"/>
        </patternFill>
      </fill>
    </dxf>
    <dxf>
      <font>
        <b val="0"/>
        <color rgb="FF404040"/>
      </font>
      <fill>
        <patternFill patternType="solid">
          <fgColor rgb="FFC5EFCE"/>
          <bgColor rgb="FFC5EFCE"/>
        </patternFill>
      </fill>
      <alignment horizontal="left" vertical="center"/>
    </dxf>
    <dxf>
      <font>
        <b/>
        <color rgb="FF006100"/>
      </font>
      <fill>
        <patternFill patternType="solid">
          <fgColor rgb="FFC5EFCE"/>
          <bgColor rgb="FFC5EFCE"/>
        </patternFill>
      </fill>
    </dxf>
    <dxf>
      <fill>
        <patternFill patternType="solid">
          <fgColor rgb="FFFFFFFF"/>
          <bgColor rgb="FFFFFFFF"/>
        </patternFill>
      </fill>
    </dxf>
    <dxf>
      <font>
        <b/>
        <color rgb="FF9C0006"/>
      </font>
      <fill>
        <patternFill patternType="solid">
          <fgColor rgb="FFF7C6CE"/>
          <bgColor rgb="FFF7C6CE"/>
        </patternFill>
      </fill>
    </dxf>
    <dxf>
      <font>
        <color rgb="FFF7C6CE"/>
      </font>
      <fill>
        <patternFill patternType="solid">
          <fgColor rgb="FFF7C6CE"/>
          <bgColor rgb="FFF7C6CE"/>
        </patternFill>
      </fill>
    </dxf>
    <dxf>
      <font>
        <color rgb="FFC5EFCE"/>
      </font>
      <fill>
        <patternFill patternType="solid">
          <fgColor rgb="FFC5EFCE"/>
          <bgColor rgb="FFC5EFCE"/>
        </patternFill>
      </fill>
    </dxf>
    <dxf>
      <font>
        <b val="0"/>
        <color rgb="FF404040"/>
      </font>
      <fill>
        <patternFill patternType="solid">
          <fgColor rgb="FFC5EFCE"/>
          <bgColor rgb="FFC5EFCE"/>
        </patternFill>
      </fill>
      <alignment horizontal="left" vertical="center"/>
    </dxf>
    <dxf>
      <font>
        <b/>
        <color rgb="FF006100"/>
      </font>
      <fill>
        <patternFill patternType="solid">
          <fgColor rgb="FFC5EFCE"/>
          <bgColor rgb="FFC5EFCE"/>
        </patternFill>
      </fill>
    </dxf>
    <dxf>
      <font>
        <b/>
        <sz val="14"/>
        <color rgb="FFFFFFFF"/>
      </font>
      <fill>
        <patternFill patternType="solid">
          <fgColor rgb="FFFFFFFF"/>
          <bgColor rgb="FFFFFFFF"/>
        </patternFill>
      </fill>
    </dxf>
    <dxf>
      <fill>
        <patternFill patternType="solid">
          <fgColor rgb="FFFFFFFF"/>
          <bgColor rgb="FFFFFFFF"/>
        </patternFill>
      </fill>
    </dxf>
    <dxf>
      <font>
        <b/>
        <sz val="14"/>
        <color rgb="FFFFFFFF"/>
      </font>
      <fill>
        <patternFill patternType="solid">
          <fgColor rgb="FFFFFFFF"/>
          <bgColor rgb="FFFFFFFF"/>
        </patternFill>
      </fill>
    </dxf>
    <dxf>
      <fill>
        <patternFill patternType="solid">
          <fgColor rgb="FFFFFFFF"/>
          <bgColor rgb="FFFFFFFF"/>
        </patternFill>
      </fill>
    </dxf>
    <dxf>
      <font>
        <b/>
        <color rgb="FF9C0006"/>
      </font>
      <fill>
        <patternFill patternType="solid">
          <fgColor rgb="FFF7C6CE"/>
          <bgColor rgb="FFF7C6CE"/>
        </patternFill>
      </fill>
    </dxf>
    <dxf>
      <font>
        <b/>
        <color rgb="FF006100"/>
      </font>
      <fill>
        <patternFill patternType="solid">
          <fgColor rgb="FFC5EFCE"/>
          <bgColor rgb="FFC5EFCE"/>
        </patternFill>
      </fill>
    </dxf>
    <dxf>
      <numFmt numFmtId="14" formatCode="0.00%"/>
    </dxf>
    <dxf>
      <font>
        <color rgb="FFFFFFFF"/>
      </font>
      <fill>
        <patternFill patternType="solid">
          <fgColor rgb="FFFFFFFF"/>
          <bgColor rgb="FFFFFFFF"/>
        </patternFill>
      </fill>
    </dxf>
    <dxf>
      <font>
        <b/>
        <color rgb="FFC5EFCE"/>
      </font>
      <fill>
        <patternFill patternType="solid">
          <fgColor rgb="FFC5EFCE"/>
          <bgColor rgb="FFC5EFCE"/>
        </patternFill>
      </fill>
    </dxf>
    <dxf>
      <font>
        <color rgb="FFFFFFFF"/>
      </font>
      <fill>
        <patternFill patternType="solid">
          <fgColor rgb="FFFFFFFF"/>
          <bgColor rgb="FFFFFFFF"/>
        </patternFill>
      </fill>
    </dxf>
    <dxf>
      <font>
        <b/>
        <color rgb="FFC5EFCE"/>
      </font>
      <fill>
        <patternFill patternType="solid">
          <fgColor rgb="FFC5EFCE"/>
          <bgColor rgb="FFC5EFCE"/>
        </patternFill>
      </fill>
    </dxf>
    <dxf>
      <font>
        <color rgb="FFFFFFFF"/>
      </font>
      <fill>
        <patternFill patternType="solid">
          <fgColor rgb="FFFFFFFF"/>
          <bgColor rgb="FFFFFFFF"/>
        </patternFill>
      </fill>
    </dxf>
    <dxf>
      <font>
        <b/>
        <color rgb="FFC5EFCE"/>
      </font>
      <fill>
        <patternFill patternType="solid">
          <fgColor rgb="FFC5EFCE"/>
          <bgColor rgb="FFC5EFCE"/>
        </patternFill>
      </fill>
    </dxf>
    <dxf>
      <font>
        <color rgb="FFFFFFFF"/>
      </font>
      <fill>
        <patternFill patternType="solid">
          <fgColor rgb="FFFFFFFF"/>
          <bgColor rgb="FFFFFFFF"/>
        </patternFill>
      </fill>
    </dxf>
    <dxf>
      <font>
        <b/>
        <color rgb="FFC5EFCE"/>
      </font>
      <fill>
        <patternFill patternType="solid">
          <fgColor rgb="FFC5EFCE"/>
          <bgColor rgb="FFC5EF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857500" cy="847725"/>
    <xdr:pic>
      <xdr:nvPicPr>
        <xdr:cNvPr id="2" name="Delaware Office of Management and Budget - Government Support Services_Logo" descr="Delaware Office of Management and Budget - Government Support Service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ZZ702"/>
  <sheetViews>
    <sheetView showRowColHeaders="0" tabSelected="1" workbookViewId="0">
      <selection activeCell="B18" sqref="B18:E18"/>
    </sheetView>
  </sheetViews>
  <sheetFormatPr defaultRowHeight="15" x14ac:dyDescent="0.2"/>
  <cols>
    <col min="2" max="5" width="25" customWidth="1"/>
    <col min="702" max="702" width="9.109375" hidden="1"/>
  </cols>
  <sheetData>
    <row r="8" spans="2:5" ht="31.9" customHeight="1" x14ac:dyDescent="0.2">
      <c r="B8" s="39" t="s">
        <v>1</v>
      </c>
      <c r="C8" s="40"/>
      <c r="D8" s="40"/>
      <c r="E8" s="40"/>
    </row>
    <row r="10" spans="2:5" ht="36" customHeight="1" x14ac:dyDescent="0.2">
      <c r="B10" s="41" t="s">
        <v>2</v>
      </c>
      <c r="C10" s="40"/>
      <c r="D10" s="40"/>
      <c r="E10" s="40"/>
    </row>
    <row r="12" spans="2:5" ht="27.75" x14ac:dyDescent="0.2">
      <c r="B12" s="2" t="s">
        <v>3</v>
      </c>
    </row>
    <row r="14" spans="2:5" ht="409.6" customHeight="1" x14ac:dyDescent="0.2">
      <c r="B14" s="42" t="s">
        <v>4</v>
      </c>
      <c r="C14" s="42"/>
      <c r="D14" s="42"/>
      <c r="E14" s="42"/>
    </row>
    <row r="16" spans="2:5" ht="27.75" x14ac:dyDescent="0.2">
      <c r="B16" s="2" t="s">
        <v>5</v>
      </c>
    </row>
    <row r="18" spans="2:5" ht="16.149999999999999" customHeight="1" x14ac:dyDescent="0.2">
      <c r="B18" s="43" t="s">
        <v>6</v>
      </c>
      <c r="C18" s="40"/>
      <c r="D18" s="40"/>
      <c r="E18" s="40"/>
    </row>
    <row r="702" spans="702:702" x14ac:dyDescent="0.2">
      <c r="ZZ702" s="1" t="s">
        <v>0</v>
      </c>
    </row>
  </sheetData>
  <sheetProtection password="E36C" sheet="1" objects="1" scenarios="1" insertHyperlinks="0"/>
  <mergeCells count="4">
    <mergeCell ref="B8:E8"/>
    <mergeCell ref="B10:E10"/>
    <mergeCell ref="B14:E14"/>
    <mergeCell ref="B18:E1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F22"/>
  <sheetViews>
    <sheetView showRowColHeaders="0" workbookViewId="0">
      <pane ySplit="10" topLeftCell="A11" activePane="bottomLeft" state="frozen"/>
      <selection pane="bottomLeft" activeCell="B11" sqref="B11:BF19"/>
    </sheetView>
  </sheetViews>
  <sheetFormatPr defaultRowHeight="15" x14ac:dyDescent="0.2"/>
  <cols>
    <col min="2" max="3" width="20" customWidth="1"/>
    <col min="4" max="4" width="9.109375" hidden="1"/>
    <col min="5" max="5" width="20" customWidth="1"/>
    <col min="6" max="6" width="2" customWidth="1"/>
    <col min="7" max="56" width="1" customWidth="1"/>
    <col min="57" max="57" width="2" customWidth="1"/>
    <col min="58" max="58" width="20" customWidth="1"/>
  </cols>
  <sheetData>
    <row r="2" spans="2:58" hidden="1" x14ac:dyDescent="0.2"/>
    <row r="3" spans="2:58" hidden="1" x14ac:dyDescent="0.2"/>
    <row r="4" spans="2:58" hidden="1" x14ac:dyDescent="0.2"/>
    <row r="5" spans="2:58" hidden="1" x14ac:dyDescent="0.2"/>
    <row r="6" spans="2:58" hidden="1" x14ac:dyDescent="0.2"/>
    <row r="7" spans="2:58" hidden="1" x14ac:dyDescent="0.2"/>
    <row r="8" spans="2:58" ht="27.75" x14ac:dyDescent="0.2">
      <c r="B8" s="2" t="s">
        <v>8</v>
      </c>
    </row>
    <row r="10" spans="2:58" ht="31.9" customHeight="1" x14ac:dyDescent="0.2">
      <c r="B10" s="6" t="s">
        <v>9</v>
      </c>
      <c r="C10" s="6" t="s">
        <v>10</v>
      </c>
      <c r="D10" s="6" t="s">
        <v>11</v>
      </c>
      <c r="E10" s="6" t="s">
        <v>12</v>
      </c>
      <c r="F10" s="49" t="s">
        <v>13</v>
      </c>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6" t="s">
        <v>14</v>
      </c>
    </row>
    <row r="11" spans="2:58" x14ac:dyDescent="0.2">
      <c r="B11" s="45">
        <v>1</v>
      </c>
      <c r="C11" s="46">
        <f>'1'!C15</f>
        <v>3</v>
      </c>
      <c r="D11" s="46"/>
      <c r="E11" s="46">
        <f ca="1">'1'!F15</f>
        <v>0</v>
      </c>
      <c r="F11" s="16"/>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21"/>
      <c r="BF11" s="44" t="str">
        <f ca="1">IF(E11= 1, "Complete: no errors",IF(COUNTIF(INDIRECT("'"&amp;B11:B13&amp;"'!H11:H12"),"*"&amp;"response"&amp;"*"),"Errors present","No errors"))</f>
        <v>No errors</v>
      </c>
    </row>
    <row r="12" spans="2:58" x14ac:dyDescent="0.2">
      <c r="B12" s="45"/>
      <c r="C12" s="46"/>
      <c r="D12" s="46"/>
      <c r="E12" s="46"/>
      <c r="F12" s="17"/>
      <c r="G12" s="24" t="b">
        <f ca="1">E11 &gt;= 0.02</f>
        <v>0</v>
      </c>
      <c r="H12" s="25" t="b">
        <f ca="1">E11 &gt;= 0.04</f>
        <v>0</v>
      </c>
      <c r="I12" s="25" t="b">
        <f ca="1">E11 &gt;= 0.06</f>
        <v>0</v>
      </c>
      <c r="J12" s="25" t="b">
        <f ca="1">E11 &gt;= 0.08</f>
        <v>0</v>
      </c>
      <c r="K12" s="25" t="b">
        <f ca="1">E11 &gt;= 0.1</f>
        <v>0</v>
      </c>
      <c r="L12" s="25" t="b">
        <f ca="1">E11 &gt;= 0.12</f>
        <v>0</v>
      </c>
      <c r="M12" s="25" t="b">
        <f ca="1">E11 &gt;= 0.14</f>
        <v>0</v>
      </c>
      <c r="N12" s="25" t="b">
        <f ca="1">E11 &gt;= 0.16</f>
        <v>0</v>
      </c>
      <c r="O12" s="25" t="b">
        <f ca="1">E11 &gt;= 0.18</f>
        <v>0</v>
      </c>
      <c r="P12" s="25" t="b">
        <f ca="1">E11 &gt;= 0.2</f>
        <v>0</v>
      </c>
      <c r="Q12" s="25" t="b">
        <f ca="1">E11 &gt;= 0.22</f>
        <v>0</v>
      </c>
      <c r="R12" s="25" t="b">
        <f ca="1">E11 &gt;= 0.24</f>
        <v>0</v>
      </c>
      <c r="S12" s="25" t="b">
        <f ca="1">E11 &gt;= 0.26</f>
        <v>0</v>
      </c>
      <c r="T12" s="25" t="b">
        <f ca="1">E11 &gt;= 0.28</f>
        <v>0</v>
      </c>
      <c r="U12" s="25" t="b">
        <f ca="1">E11 &gt;= 0.3</f>
        <v>0</v>
      </c>
      <c r="V12" s="25" t="b">
        <f ca="1">E11 &gt;= 0.32</f>
        <v>0</v>
      </c>
      <c r="W12" s="25" t="b">
        <f ca="1">E11 &gt;= 0.34</f>
        <v>0</v>
      </c>
      <c r="X12" s="25" t="b">
        <f ca="1">E11 &gt;= 0.36</f>
        <v>0</v>
      </c>
      <c r="Y12" s="25" t="b">
        <f ca="1">E11 &gt;= 0.38</f>
        <v>0</v>
      </c>
      <c r="Z12" s="25" t="b">
        <f ca="1">E11 &gt;= 0.4</f>
        <v>0</v>
      </c>
      <c r="AA12" s="25" t="b">
        <f ca="1">E11 &gt;= 0.42</f>
        <v>0</v>
      </c>
      <c r="AB12" s="25" t="b">
        <f ca="1">E11 &gt;= 0.44</f>
        <v>0</v>
      </c>
      <c r="AC12" s="25" t="b">
        <f ca="1">E11 &gt;= 0.46</f>
        <v>0</v>
      </c>
      <c r="AD12" s="25" t="b">
        <f ca="1">E11 &gt;= 0.48</f>
        <v>0</v>
      </c>
      <c r="AE12" s="25" t="b">
        <f ca="1">E11 &gt;= 0.5</f>
        <v>0</v>
      </c>
      <c r="AF12" s="25" t="b">
        <f ca="1">E11 &gt;= 0.52</f>
        <v>0</v>
      </c>
      <c r="AG12" s="25" t="b">
        <f ca="1">E11 &gt;= 0.54</f>
        <v>0</v>
      </c>
      <c r="AH12" s="25" t="b">
        <f ca="1">E11 &gt;= 0.56</f>
        <v>0</v>
      </c>
      <c r="AI12" s="25" t="b">
        <f ca="1">E11 &gt;= 0.58</f>
        <v>0</v>
      </c>
      <c r="AJ12" s="25" t="b">
        <f ca="1">E11 &gt;= 0.6</f>
        <v>0</v>
      </c>
      <c r="AK12" s="25" t="b">
        <f ca="1">E11 &gt;= 0.62</f>
        <v>0</v>
      </c>
      <c r="AL12" s="25" t="b">
        <f ca="1">E11 &gt;= 0.64</f>
        <v>0</v>
      </c>
      <c r="AM12" s="25" t="b">
        <f ca="1">E11 &gt;= 0.66</f>
        <v>0</v>
      </c>
      <c r="AN12" s="25" t="b">
        <f ca="1">E11 &gt;= 0.68</f>
        <v>0</v>
      </c>
      <c r="AO12" s="25" t="b">
        <f ca="1">E11 &gt;= 0.7</f>
        <v>0</v>
      </c>
      <c r="AP12" s="25" t="b">
        <f ca="1">E11 &gt;= 0.72</f>
        <v>0</v>
      </c>
      <c r="AQ12" s="25" t="b">
        <f ca="1">E11 &gt;= 0.74</f>
        <v>0</v>
      </c>
      <c r="AR12" s="25" t="b">
        <f ca="1">E11 &gt;= 0.76</f>
        <v>0</v>
      </c>
      <c r="AS12" s="25" t="b">
        <f ca="1">E11 &gt;= 0.78</f>
        <v>0</v>
      </c>
      <c r="AT12" s="25" t="b">
        <f ca="1">E11 &gt;= 0.8</f>
        <v>0</v>
      </c>
      <c r="AU12" s="25" t="b">
        <f ca="1">E11 &gt;= 0.82</f>
        <v>0</v>
      </c>
      <c r="AV12" s="25" t="b">
        <f ca="1">E11 &gt;= 0.84</f>
        <v>0</v>
      </c>
      <c r="AW12" s="25" t="b">
        <f ca="1">E11 &gt;= 0.86</f>
        <v>0</v>
      </c>
      <c r="AX12" s="25" t="b">
        <f ca="1">E11 &gt;= 0.88</f>
        <v>0</v>
      </c>
      <c r="AY12" s="25" t="b">
        <f ca="1">E11 &gt;= 0.9</f>
        <v>0</v>
      </c>
      <c r="AZ12" s="25" t="b">
        <f ca="1">E11 &gt;= 0.92</f>
        <v>0</v>
      </c>
      <c r="BA12" s="25" t="b">
        <f ca="1">E11 &gt;= 0.94</f>
        <v>0</v>
      </c>
      <c r="BB12" s="25" t="b">
        <f ca="1">E11 &gt;= 0.96</f>
        <v>0</v>
      </c>
      <c r="BC12" s="25" t="b">
        <f ca="1">E11 &gt;= 0.98</f>
        <v>0</v>
      </c>
      <c r="BD12" s="26" t="b">
        <f ca="1">E11 &gt;= 1</f>
        <v>0</v>
      </c>
      <c r="BE12" s="22"/>
      <c r="BF12" s="44"/>
    </row>
    <row r="13" spans="2:58" x14ac:dyDescent="0.2">
      <c r="B13" s="45"/>
      <c r="C13" s="46"/>
      <c r="D13" s="46"/>
      <c r="E13" s="46"/>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3"/>
      <c r="BF13" s="44"/>
    </row>
    <row r="14" spans="2:58" x14ac:dyDescent="0.2">
      <c r="B14" s="45">
        <v>2</v>
      </c>
      <c r="C14" s="46">
        <f>'2'!C21</f>
        <v>10</v>
      </c>
      <c r="D14" s="46"/>
      <c r="E14" s="46">
        <f ca="1">'2'!F21</f>
        <v>0</v>
      </c>
      <c r="F14" s="16"/>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21"/>
      <c r="BF14" s="44" t="str">
        <f ca="1">IF(E14= 1, "Complete: no errors",IF(COUNTIF(INDIRECT("'"&amp;B14:B16&amp;"'!H11:H12"),"*"&amp;"response"&amp;"*"),"Errors present","No errors"))</f>
        <v>No errors</v>
      </c>
    </row>
    <row r="15" spans="2:58" x14ac:dyDescent="0.2">
      <c r="B15" s="45"/>
      <c r="C15" s="46"/>
      <c r="D15" s="46"/>
      <c r="E15" s="46"/>
      <c r="F15" s="17"/>
      <c r="G15" s="24" t="b">
        <f ca="1">E14 &gt;= 0.02</f>
        <v>0</v>
      </c>
      <c r="H15" s="25" t="b">
        <f ca="1">E14 &gt;= 0.04</f>
        <v>0</v>
      </c>
      <c r="I15" s="25" t="b">
        <f ca="1">E14 &gt;= 0.06</f>
        <v>0</v>
      </c>
      <c r="J15" s="25" t="b">
        <f ca="1">E14 &gt;= 0.08</f>
        <v>0</v>
      </c>
      <c r="K15" s="25" t="b">
        <f ca="1">E14 &gt;= 0.1</f>
        <v>0</v>
      </c>
      <c r="L15" s="25" t="b">
        <f ca="1">E14 &gt;= 0.12</f>
        <v>0</v>
      </c>
      <c r="M15" s="25" t="b">
        <f ca="1">E14 &gt;= 0.14</f>
        <v>0</v>
      </c>
      <c r="N15" s="25" t="b">
        <f ca="1">E14 &gt;= 0.16</f>
        <v>0</v>
      </c>
      <c r="O15" s="25" t="b">
        <f ca="1">E14 &gt;= 0.18</f>
        <v>0</v>
      </c>
      <c r="P15" s="25" t="b">
        <f ca="1">E14 &gt;= 0.2</f>
        <v>0</v>
      </c>
      <c r="Q15" s="25" t="b">
        <f ca="1">E14 &gt;= 0.22</f>
        <v>0</v>
      </c>
      <c r="R15" s="25" t="b">
        <f ca="1">E14 &gt;= 0.24</f>
        <v>0</v>
      </c>
      <c r="S15" s="25" t="b">
        <f ca="1">E14 &gt;= 0.26</f>
        <v>0</v>
      </c>
      <c r="T15" s="25" t="b">
        <f ca="1">E14 &gt;= 0.28</f>
        <v>0</v>
      </c>
      <c r="U15" s="25" t="b">
        <f ca="1">E14 &gt;= 0.3</f>
        <v>0</v>
      </c>
      <c r="V15" s="25" t="b">
        <f ca="1">E14 &gt;= 0.32</f>
        <v>0</v>
      </c>
      <c r="W15" s="25" t="b">
        <f ca="1">E14 &gt;= 0.34</f>
        <v>0</v>
      </c>
      <c r="X15" s="25" t="b">
        <f ca="1">E14 &gt;= 0.36</f>
        <v>0</v>
      </c>
      <c r="Y15" s="25" t="b">
        <f ca="1">E14 &gt;= 0.38</f>
        <v>0</v>
      </c>
      <c r="Z15" s="25" t="b">
        <f ca="1">E14 &gt;= 0.4</f>
        <v>0</v>
      </c>
      <c r="AA15" s="25" t="b">
        <f ca="1">E14 &gt;= 0.42</f>
        <v>0</v>
      </c>
      <c r="AB15" s="25" t="b">
        <f ca="1">E14 &gt;= 0.44</f>
        <v>0</v>
      </c>
      <c r="AC15" s="25" t="b">
        <f ca="1">E14 &gt;= 0.46</f>
        <v>0</v>
      </c>
      <c r="AD15" s="25" t="b">
        <f ca="1">E14 &gt;= 0.48</f>
        <v>0</v>
      </c>
      <c r="AE15" s="25" t="b">
        <f ca="1">E14 &gt;= 0.5</f>
        <v>0</v>
      </c>
      <c r="AF15" s="25" t="b">
        <f ca="1">E14 &gt;= 0.52</f>
        <v>0</v>
      </c>
      <c r="AG15" s="25" t="b">
        <f ca="1">E14 &gt;= 0.54</f>
        <v>0</v>
      </c>
      <c r="AH15" s="25" t="b">
        <f ca="1">E14 &gt;= 0.56</f>
        <v>0</v>
      </c>
      <c r="AI15" s="25" t="b">
        <f ca="1">E14 &gt;= 0.58</f>
        <v>0</v>
      </c>
      <c r="AJ15" s="25" t="b">
        <f ca="1">E14 &gt;= 0.6</f>
        <v>0</v>
      </c>
      <c r="AK15" s="25" t="b">
        <f ca="1">E14 &gt;= 0.62</f>
        <v>0</v>
      </c>
      <c r="AL15" s="25" t="b">
        <f ca="1">E14 &gt;= 0.64</f>
        <v>0</v>
      </c>
      <c r="AM15" s="25" t="b">
        <f ca="1">E14 &gt;= 0.66</f>
        <v>0</v>
      </c>
      <c r="AN15" s="25" t="b">
        <f ca="1">E14 &gt;= 0.68</f>
        <v>0</v>
      </c>
      <c r="AO15" s="25" t="b">
        <f ca="1">E14 &gt;= 0.7</f>
        <v>0</v>
      </c>
      <c r="AP15" s="25" t="b">
        <f ca="1">E14 &gt;= 0.72</f>
        <v>0</v>
      </c>
      <c r="AQ15" s="25" t="b">
        <f ca="1">E14 &gt;= 0.74</f>
        <v>0</v>
      </c>
      <c r="AR15" s="25" t="b">
        <f ca="1">E14 &gt;= 0.76</f>
        <v>0</v>
      </c>
      <c r="AS15" s="25" t="b">
        <f ca="1">E14 &gt;= 0.78</f>
        <v>0</v>
      </c>
      <c r="AT15" s="25" t="b">
        <f ca="1">E14 &gt;= 0.8</f>
        <v>0</v>
      </c>
      <c r="AU15" s="25" t="b">
        <f ca="1">E14 &gt;= 0.82</f>
        <v>0</v>
      </c>
      <c r="AV15" s="25" t="b">
        <f ca="1">E14 &gt;= 0.84</f>
        <v>0</v>
      </c>
      <c r="AW15" s="25" t="b">
        <f ca="1">E14 &gt;= 0.86</f>
        <v>0</v>
      </c>
      <c r="AX15" s="25" t="b">
        <f ca="1">E14 &gt;= 0.88</f>
        <v>0</v>
      </c>
      <c r="AY15" s="25" t="b">
        <f ca="1">E14 &gt;= 0.9</f>
        <v>0</v>
      </c>
      <c r="AZ15" s="25" t="b">
        <f ca="1">E14 &gt;= 0.92</f>
        <v>0</v>
      </c>
      <c r="BA15" s="25" t="b">
        <f ca="1">E14 &gt;= 0.94</f>
        <v>0</v>
      </c>
      <c r="BB15" s="25" t="b">
        <f ca="1">E14 &gt;= 0.96</f>
        <v>0</v>
      </c>
      <c r="BC15" s="25" t="b">
        <f ca="1">E14 &gt;= 0.98</f>
        <v>0</v>
      </c>
      <c r="BD15" s="26" t="b">
        <f ca="1">E14 &gt;= 1</f>
        <v>0</v>
      </c>
      <c r="BE15" s="22"/>
      <c r="BF15" s="44"/>
    </row>
    <row r="16" spans="2:58" x14ac:dyDescent="0.2">
      <c r="B16" s="45"/>
      <c r="C16" s="46"/>
      <c r="D16" s="46"/>
      <c r="E16" s="46"/>
      <c r="F16" s="18"/>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3"/>
      <c r="BF16" s="44"/>
    </row>
    <row r="17" spans="2:58" x14ac:dyDescent="0.2">
      <c r="B17" s="45">
        <v>3</v>
      </c>
      <c r="C17" s="46">
        <f>'3'!C12</f>
        <v>1</v>
      </c>
      <c r="D17" s="46"/>
      <c r="E17" s="46">
        <f ca="1">'3'!F12</f>
        <v>0</v>
      </c>
      <c r="F17" s="16"/>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21"/>
      <c r="BF17" s="44" t="str">
        <f ca="1">IF(E17= 1, "Complete: no errors",IF(COUNTIF(INDIRECT("'"&amp;B17:B19&amp;"'!H11:H12"),"*"&amp;"response"&amp;"*"),"Errors present","No errors"))</f>
        <v>No errors</v>
      </c>
    </row>
    <row r="18" spans="2:58" x14ac:dyDescent="0.2">
      <c r="B18" s="45"/>
      <c r="C18" s="46"/>
      <c r="D18" s="46"/>
      <c r="E18" s="46"/>
      <c r="F18" s="17"/>
      <c r="G18" s="24" t="b">
        <f ca="1">E17 &gt;= 0.02</f>
        <v>0</v>
      </c>
      <c r="H18" s="25" t="b">
        <f ca="1">E17 &gt;= 0.04</f>
        <v>0</v>
      </c>
      <c r="I18" s="25" t="b">
        <f ca="1">E17 &gt;= 0.06</f>
        <v>0</v>
      </c>
      <c r="J18" s="25" t="b">
        <f ca="1">E17 &gt;= 0.08</f>
        <v>0</v>
      </c>
      <c r="K18" s="25" t="b">
        <f ca="1">E17 &gt;= 0.1</f>
        <v>0</v>
      </c>
      <c r="L18" s="25" t="b">
        <f ca="1">E17 &gt;= 0.12</f>
        <v>0</v>
      </c>
      <c r="M18" s="25" t="b">
        <f ca="1">E17 &gt;= 0.14</f>
        <v>0</v>
      </c>
      <c r="N18" s="25" t="b">
        <f ca="1">E17 &gt;= 0.16</f>
        <v>0</v>
      </c>
      <c r="O18" s="25" t="b">
        <f ca="1">E17 &gt;= 0.18</f>
        <v>0</v>
      </c>
      <c r="P18" s="25" t="b">
        <f ca="1">E17 &gt;= 0.2</f>
        <v>0</v>
      </c>
      <c r="Q18" s="25" t="b">
        <f ca="1">E17 &gt;= 0.22</f>
        <v>0</v>
      </c>
      <c r="R18" s="25" t="b">
        <f ca="1">E17 &gt;= 0.24</f>
        <v>0</v>
      </c>
      <c r="S18" s="25" t="b">
        <f ca="1">E17 &gt;= 0.26</f>
        <v>0</v>
      </c>
      <c r="T18" s="25" t="b">
        <f ca="1">E17 &gt;= 0.28</f>
        <v>0</v>
      </c>
      <c r="U18" s="25" t="b">
        <f ca="1">E17 &gt;= 0.3</f>
        <v>0</v>
      </c>
      <c r="V18" s="25" t="b">
        <f ca="1">E17 &gt;= 0.32</f>
        <v>0</v>
      </c>
      <c r="W18" s="25" t="b">
        <f ca="1">E17 &gt;= 0.34</f>
        <v>0</v>
      </c>
      <c r="X18" s="25" t="b">
        <f ca="1">E17 &gt;= 0.36</f>
        <v>0</v>
      </c>
      <c r="Y18" s="25" t="b">
        <f ca="1">E17 &gt;= 0.38</f>
        <v>0</v>
      </c>
      <c r="Z18" s="25" t="b">
        <f ca="1">E17 &gt;= 0.4</f>
        <v>0</v>
      </c>
      <c r="AA18" s="25" t="b">
        <f ca="1">E17 &gt;= 0.42</f>
        <v>0</v>
      </c>
      <c r="AB18" s="25" t="b">
        <f ca="1">E17 &gt;= 0.44</f>
        <v>0</v>
      </c>
      <c r="AC18" s="25" t="b">
        <f ca="1">E17 &gt;= 0.46</f>
        <v>0</v>
      </c>
      <c r="AD18" s="25" t="b">
        <f ca="1">E17 &gt;= 0.48</f>
        <v>0</v>
      </c>
      <c r="AE18" s="25" t="b">
        <f ca="1">E17 &gt;= 0.5</f>
        <v>0</v>
      </c>
      <c r="AF18" s="25" t="b">
        <f ca="1">E17 &gt;= 0.52</f>
        <v>0</v>
      </c>
      <c r="AG18" s="25" t="b">
        <f ca="1">E17 &gt;= 0.54</f>
        <v>0</v>
      </c>
      <c r="AH18" s="25" t="b">
        <f ca="1">E17 &gt;= 0.56</f>
        <v>0</v>
      </c>
      <c r="AI18" s="25" t="b">
        <f ca="1">E17 &gt;= 0.58</f>
        <v>0</v>
      </c>
      <c r="AJ18" s="25" t="b">
        <f ca="1">E17 &gt;= 0.6</f>
        <v>0</v>
      </c>
      <c r="AK18" s="25" t="b">
        <f ca="1">E17 &gt;= 0.62</f>
        <v>0</v>
      </c>
      <c r="AL18" s="25" t="b">
        <f ca="1">E17 &gt;= 0.64</f>
        <v>0</v>
      </c>
      <c r="AM18" s="25" t="b">
        <f ca="1">E17 &gt;= 0.66</f>
        <v>0</v>
      </c>
      <c r="AN18" s="25" t="b">
        <f ca="1">E17 &gt;= 0.68</f>
        <v>0</v>
      </c>
      <c r="AO18" s="25" t="b">
        <f ca="1">E17 &gt;= 0.7</f>
        <v>0</v>
      </c>
      <c r="AP18" s="25" t="b">
        <f ca="1">E17 &gt;= 0.72</f>
        <v>0</v>
      </c>
      <c r="AQ18" s="25" t="b">
        <f ca="1">E17 &gt;= 0.74</f>
        <v>0</v>
      </c>
      <c r="AR18" s="25" t="b">
        <f ca="1">E17 &gt;= 0.76</f>
        <v>0</v>
      </c>
      <c r="AS18" s="25" t="b">
        <f ca="1">E17 &gt;= 0.78</f>
        <v>0</v>
      </c>
      <c r="AT18" s="25" t="b">
        <f ca="1">E17 &gt;= 0.8</f>
        <v>0</v>
      </c>
      <c r="AU18" s="25" t="b">
        <f ca="1">E17 &gt;= 0.82</f>
        <v>0</v>
      </c>
      <c r="AV18" s="25" t="b">
        <f ca="1">E17 &gt;= 0.84</f>
        <v>0</v>
      </c>
      <c r="AW18" s="25" t="b">
        <f ca="1">E17 &gt;= 0.86</f>
        <v>0</v>
      </c>
      <c r="AX18" s="25" t="b">
        <f ca="1">E17 &gt;= 0.88</f>
        <v>0</v>
      </c>
      <c r="AY18" s="25" t="b">
        <f ca="1">E17 &gt;= 0.9</f>
        <v>0</v>
      </c>
      <c r="AZ18" s="25" t="b">
        <f ca="1">E17 &gt;= 0.92</f>
        <v>0</v>
      </c>
      <c r="BA18" s="25" t="b">
        <f ca="1">E17 &gt;= 0.94</f>
        <v>0</v>
      </c>
      <c r="BB18" s="25" t="b">
        <f ca="1">E17 &gt;= 0.96</f>
        <v>0</v>
      </c>
      <c r="BC18" s="25" t="b">
        <f ca="1">E17 &gt;= 0.98</f>
        <v>0</v>
      </c>
      <c r="BD18" s="26" t="b">
        <f ca="1">E17 &gt;= 1</f>
        <v>0</v>
      </c>
      <c r="BE18" s="22"/>
      <c r="BF18" s="44"/>
    </row>
    <row r="19" spans="2:58" x14ac:dyDescent="0.2">
      <c r="B19" s="45"/>
      <c r="C19" s="46"/>
      <c r="D19" s="46"/>
      <c r="E19" s="46"/>
      <c r="F19" s="18"/>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3"/>
      <c r="BF19" s="44"/>
    </row>
    <row r="20" spans="2:58" ht="18" x14ac:dyDescent="0.2">
      <c r="B20" s="50" t="s">
        <v>7</v>
      </c>
      <c r="C20" s="52">
        <f>SUM(C11:C19)</f>
        <v>14</v>
      </c>
      <c r="D20" s="52"/>
      <c r="E20" s="52">
        <f ca="1">IF($C$20=0,1,SUMPRODUCT(C11:C19, E11:E19) / $C$20)</f>
        <v>0</v>
      </c>
      <c r="F20" s="28"/>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30"/>
      <c r="BF20" s="47"/>
    </row>
    <row r="21" spans="2:58" ht="18" x14ac:dyDescent="0.2">
      <c r="B21" s="51"/>
      <c r="C21" s="53"/>
      <c r="D21" s="53"/>
      <c r="E21" s="53"/>
      <c r="F21" s="31"/>
      <c r="G21" s="32" t="b">
        <f ca="1">E20 &gt;= 0.02</f>
        <v>0</v>
      </c>
      <c r="H21" s="33" t="b">
        <f ca="1">E20 &gt;= 0.04</f>
        <v>0</v>
      </c>
      <c r="I21" s="33" t="b">
        <f ca="1">E20 &gt;= 0.06</f>
        <v>0</v>
      </c>
      <c r="J21" s="33" t="b">
        <f ca="1">E20 &gt;= 0.08</f>
        <v>0</v>
      </c>
      <c r="K21" s="33" t="b">
        <f ca="1">E20 &gt;= 0.1</f>
        <v>0</v>
      </c>
      <c r="L21" s="33" t="b">
        <f ca="1">E20 &gt;= 0.12</f>
        <v>0</v>
      </c>
      <c r="M21" s="33" t="b">
        <f ca="1">E20 &gt;= 0.14</f>
        <v>0</v>
      </c>
      <c r="N21" s="33" t="b">
        <f ca="1">E20 &gt;= 0.16</f>
        <v>0</v>
      </c>
      <c r="O21" s="33" t="b">
        <f ca="1">E20 &gt;= 0.18</f>
        <v>0</v>
      </c>
      <c r="P21" s="33" t="b">
        <f ca="1">E20 &gt;= 0.2</f>
        <v>0</v>
      </c>
      <c r="Q21" s="33" t="b">
        <f ca="1">E20 &gt;= 0.22</f>
        <v>0</v>
      </c>
      <c r="R21" s="33" t="b">
        <f ca="1">E20 &gt;= 0.24</f>
        <v>0</v>
      </c>
      <c r="S21" s="33" t="b">
        <f ca="1">E20 &gt;= 0.26</f>
        <v>0</v>
      </c>
      <c r="T21" s="33" t="b">
        <f ca="1">E20 &gt;= 0.28</f>
        <v>0</v>
      </c>
      <c r="U21" s="33" t="b">
        <f ca="1">E20 &gt;= 0.3</f>
        <v>0</v>
      </c>
      <c r="V21" s="33" t="b">
        <f ca="1">E20 &gt;= 0.32</f>
        <v>0</v>
      </c>
      <c r="W21" s="33" t="b">
        <f ca="1">E20 &gt;= 0.34</f>
        <v>0</v>
      </c>
      <c r="X21" s="33" t="b">
        <f ca="1">E20 &gt;= 0.36</f>
        <v>0</v>
      </c>
      <c r="Y21" s="33" t="b">
        <f ca="1">E20 &gt;= 0.38</f>
        <v>0</v>
      </c>
      <c r="Z21" s="33" t="b">
        <f ca="1">E20 &gt;= 0.4</f>
        <v>0</v>
      </c>
      <c r="AA21" s="33" t="b">
        <f ca="1">E20 &gt;= 0.42</f>
        <v>0</v>
      </c>
      <c r="AB21" s="33" t="b">
        <f ca="1">E20 &gt;= 0.44</f>
        <v>0</v>
      </c>
      <c r="AC21" s="33" t="b">
        <f ca="1">E20 &gt;= 0.46</f>
        <v>0</v>
      </c>
      <c r="AD21" s="33" t="b">
        <f ca="1">E20 &gt;= 0.48</f>
        <v>0</v>
      </c>
      <c r="AE21" s="33" t="b">
        <f ca="1">E20 &gt;= 0.5</f>
        <v>0</v>
      </c>
      <c r="AF21" s="33" t="b">
        <f ca="1">E20 &gt;= 0.52</f>
        <v>0</v>
      </c>
      <c r="AG21" s="33" t="b">
        <f ca="1">E20 &gt;= 0.54</f>
        <v>0</v>
      </c>
      <c r="AH21" s="33" t="b">
        <f ca="1">E20 &gt;= 0.56</f>
        <v>0</v>
      </c>
      <c r="AI21" s="33" t="b">
        <f ca="1">E20 &gt;= 0.58</f>
        <v>0</v>
      </c>
      <c r="AJ21" s="33" t="b">
        <f ca="1">E20 &gt;= 0.6</f>
        <v>0</v>
      </c>
      <c r="AK21" s="33" t="b">
        <f ca="1">E20 &gt;= 0.62</f>
        <v>0</v>
      </c>
      <c r="AL21" s="33" t="b">
        <f ca="1">E20 &gt;= 0.64</f>
        <v>0</v>
      </c>
      <c r="AM21" s="33" t="b">
        <f ca="1">E20 &gt;= 0.66</f>
        <v>0</v>
      </c>
      <c r="AN21" s="33" t="b">
        <f ca="1">E20 &gt;= 0.68</f>
        <v>0</v>
      </c>
      <c r="AO21" s="33" t="b">
        <f ca="1">E20 &gt;= 0.7</f>
        <v>0</v>
      </c>
      <c r="AP21" s="33" t="b">
        <f ca="1">E20 &gt;= 0.72</f>
        <v>0</v>
      </c>
      <c r="AQ21" s="33" t="b">
        <f ca="1">E20 &gt;= 0.74</f>
        <v>0</v>
      </c>
      <c r="AR21" s="33" t="b">
        <f ca="1">E20 &gt;= 0.76</f>
        <v>0</v>
      </c>
      <c r="AS21" s="33" t="b">
        <f ca="1">E20 &gt;= 0.78</f>
        <v>0</v>
      </c>
      <c r="AT21" s="33" t="b">
        <f ca="1">E20 &gt;= 0.8</f>
        <v>0</v>
      </c>
      <c r="AU21" s="33" t="b">
        <f ca="1">E20 &gt;= 0.82</f>
        <v>0</v>
      </c>
      <c r="AV21" s="33" t="b">
        <f ca="1">E20 &gt;= 0.84</f>
        <v>0</v>
      </c>
      <c r="AW21" s="33" t="b">
        <f ca="1">E20 &gt;= 0.86</f>
        <v>0</v>
      </c>
      <c r="AX21" s="33" t="b">
        <f ca="1">E20 &gt;= 0.88</f>
        <v>0</v>
      </c>
      <c r="AY21" s="33" t="b">
        <f ca="1">E20 &gt;= 0.9</f>
        <v>0</v>
      </c>
      <c r="AZ21" s="33" t="b">
        <f ca="1">E20 &gt;= 0.92</f>
        <v>0</v>
      </c>
      <c r="BA21" s="33" t="b">
        <f ca="1">E20 &gt;= 0.94</f>
        <v>0</v>
      </c>
      <c r="BB21" s="33" t="b">
        <f ca="1">E20 &gt;= 0.96</f>
        <v>0</v>
      </c>
      <c r="BC21" s="33" t="b">
        <f ca="1">E20 &gt;= 0.98</f>
        <v>0</v>
      </c>
      <c r="BD21" s="34" t="b">
        <f ca="1">E20 &gt;= 1</f>
        <v>0</v>
      </c>
      <c r="BE21" s="35"/>
      <c r="BF21" s="48"/>
    </row>
    <row r="22" spans="2:58" ht="18" x14ac:dyDescent="0.2">
      <c r="B22" s="51"/>
      <c r="C22" s="53"/>
      <c r="D22" s="53"/>
      <c r="E22" s="53"/>
      <c r="F22" s="36"/>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8"/>
      <c r="BF22" s="48"/>
    </row>
  </sheetData>
  <sheetProtection password="E36C" sheet="1" objects="1" scenarios="1" insertHyperlinks="0"/>
  <mergeCells count="21">
    <mergeCell ref="F10:BE10"/>
    <mergeCell ref="B20:B22"/>
    <mergeCell ref="C20:C22"/>
    <mergeCell ref="D20:D22"/>
    <mergeCell ref="E20:E22"/>
    <mergeCell ref="B14:B16"/>
    <mergeCell ref="C14:C16"/>
    <mergeCell ref="D14:D16"/>
    <mergeCell ref="E14:E16"/>
    <mergeCell ref="BF20:BF22"/>
    <mergeCell ref="B17:B19"/>
    <mergeCell ref="C17:C19"/>
    <mergeCell ref="D17:D19"/>
    <mergeCell ref="E17:E19"/>
    <mergeCell ref="BF17:BF19"/>
    <mergeCell ref="BF14:BF16"/>
    <mergeCell ref="B11:B13"/>
    <mergeCell ref="C11:C13"/>
    <mergeCell ref="D11:D13"/>
    <mergeCell ref="E11:E13"/>
    <mergeCell ref="BF11:BF13"/>
  </mergeCells>
  <conditionalFormatting sqref="G12:BD12">
    <cfRule type="expression" dxfId="31" priority="1">
      <formula>G$12</formula>
    </cfRule>
    <cfRule type="expression" dxfId="30" priority="2">
      <formula>NOT(G$12)</formula>
    </cfRule>
  </conditionalFormatting>
  <conditionalFormatting sqref="G15:BD15">
    <cfRule type="expression" dxfId="29" priority="3">
      <formula>G$15</formula>
    </cfRule>
    <cfRule type="expression" dxfId="28" priority="4">
      <formula>NOT(G$15)</formula>
    </cfRule>
  </conditionalFormatting>
  <conditionalFormatting sqref="G18:BD18">
    <cfRule type="expression" dxfId="27" priority="5">
      <formula>G$18</formula>
    </cfRule>
    <cfRule type="expression" dxfId="26" priority="6">
      <formula>NOT(G$18)</formula>
    </cfRule>
  </conditionalFormatting>
  <conditionalFormatting sqref="G21:BD21">
    <cfRule type="expression" dxfId="25" priority="7">
      <formula>G$21</formula>
    </cfRule>
    <cfRule type="expression" dxfId="24" priority="8">
      <formula>NOT(G$21)</formula>
    </cfRule>
  </conditionalFormatting>
  <conditionalFormatting sqref="E11:E22">
    <cfRule type="expression" dxfId="23" priority="9">
      <formula>TRUE</formula>
    </cfRule>
  </conditionalFormatting>
  <conditionalFormatting sqref="BF11:BF19">
    <cfRule type="expression" dxfId="22" priority="10">
      <formula>$BF11 ="Complete: no errors"</formula>
    </cfRule>
    <cfRule type="expression" dxfId="21" priority="11">
      <formula>$BF11 = "Errors present"</formula>
    </cfRule>
  </conditionalFormatting>
  <conditionalFormatting sqref="B11:BF19">
    <cfRule type="expression" dxfId="20" priority="12">
      <formula>OR(IF(ISNUMBER($B11),MOD($B11,2)=1,FALSE),IF(ISNUMBER($B10),MOD($B10,2)=1,FALSE),IF(ISNUMBER($B9),MOD($B9,2)=1,FALSE))</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5"/>
  <sheetViews>
    <sheetView showRowColHeaders="0" workbookViewId="0">
      <pane ySplit="10" topLeftCell="A11" activePane="bottomLeft" state="frozen"/>
      <selection pane="bottomLeft" activeCell="I11" sqref="I11:I14"/>
    </sheetView>
  </sheetViews>
  <sheetFormatPr defaultRowHeight="15" x14ac:dyDescent="0.2"/>
  <cols>
    <col min="2" max="2" width="9.109375" hidden="1"/>
    <col min="3" max="3" width="10" customWidth="1"/>
    <col min="4" max="4" width="66" customWidth="1"/>
    <col min="5" max="5" width="9.109375" hidden="1"/>
    <col min="6" max="6" width="25" customWidth="1"/>
    <col min="7" max="7" width="66" customWidth="1"/>
    <col min="8" max="8" width="40" customWidth="1"/>
    <col min="9" max="9" width="9.109375" hidden="1"/>
  </cols>
  <sheetData>
    <row r="2" spans="2:9" ht="27.75" x14ac:dyDescent="0.2">
      <c r="C2" s="2" t="s">
        <v>15</v>
      </c>
    </row>
    <row r="3" spans="2:9" ht="18" x14ac:dyDescent="0.2">
      <c r="C3" s="5" t="s">
        <v>16</v>
      </c>
    </row>
    <row r="4" spans="2:9" ht="31.9" customHeight="1" x14ac:dyDescent="0.2">
      <c r="C4" s="43" t="s">
        <v>17</v>
      </c>
      <c r="D4" s="40"/>
      <c r="E4" s="40"/>
      <c r="F4" s="40"/>
      <c r="G4" s="40"/>
    </row>
    <row r="5" spans="2:9" hidden="1" x14ac:dyDescent="0.2"/>
    <row r="6" spans="2:9" hidden="1" x14ac:dyDescent="0.2"/>
    <row r="7" spans="2:9" hidden="1" x14ac:dyDescent="0.2"/>
    <row r="8" spans="2:9" hidden="1" x14ac:dyDescent="0.2"/>
    <row r="10" spans="2:9" ht="31.9" customHeight="1" x14ac:dyDescent="0.2">
      <c r="C10" s="6" t="s">
        <v>18</v>
      </c>
      <c r="D10" s="6" t="s">
        <v>19</v>
      </c>
      <c r="E10" s="6" t="s">
        <v>11</v>
      </c>
      <c r="F10" s="7" t="s">
        <v>20</v>
      </c>
      <c r="G10" s="7" t="s">
        <v>21</v>
      </c>
      <c r="H10" s="7" t="s">
        <v>22</v>
      </c>
      <c r="I10" t="s">
        <v>11</v>
      </c>
    </row>
    <row r="11" spans="2:9" ht="120" x14ac:dyDescent="0.2">
      <c r="B11" s="1">
        <v>1274820</v>
      </c>
      <c r="C11" s="3" t="s">
        <v>23</v>
      </c>
      <c r="D11" s="14" t="s">
        <v>24</v>
      </c>
      <c r="E11" s="4"/>
      <c r="F11" s="8"/>
      <c r="G11" s="9"/>
      <c r="H11" s="15" t="str">
        <f ca="1">IF(AND(ISNA(MATCH(OFFSET($H11,0,-2)&amp;"",responseOption0,0)),NOT(TRIM(OFFSET($H11,0,-2)) = "")),"Response must be one of "&amp;INDEX(responseValidationRulesGroup0,3,1),IF(AND(IF(ISNA(INDEX(responseValidationRulesGroup0,MATCH(OFFSET($H11,0,-2)&amp;"",responseOption0,0),2)),FALSE,INDEX(responseValidationRulesGroup0,MATCH(OFFSET($H11,0,-2)&amp;"",responseOption0,0),2)),TRIM(OFFSET($H11,0,-1)) = ""),"A comment is required for this response",IF(IF(ISNA(INDEX(responseValidationRulesGroup0,MATCH(OFFSET($H11,0,-2)&amp;"",responseOption0,0),3)),FALSE,INDEX(responseValidationRulesGroup0,MATCH(OFFSET($H11,0,-2)&amp;"",responseOption0,0),3)),IF(TRIM(OFFSET($H11,0,-1)) = "","Complete","The comment must be left blank for this response"),IF(TRIM(OFFSET($H11,0,-2))="","Incomplete", "Complete"))))</f>
        <v>Incomplete</v>
      </c>
      <c r="I11" s="1">
        <v>1</v>
      </c>
    </row>
    <row r="12" spans="2:9" ht="19.899999999999999" customHeight="1" x14ac:dyDescent="0.2">
      <c r="B12" s="1"/>
      <c r="C12" s="54" t="s">
        <v>25</v>
      </c>
      <c r="D12" s="55"/>
      <c r="E12" s="56"/>
      <c r="F12" s="10"/>
      <c r="G12" s="11"/>
      <c r="H12" s="15" t="str">
        <f>IF(AND(ISBLANK(F12),ISBLANK(G12)),"?", "Anything entered in this row will be ignored")</f>
        <v>?</v>
      </c>
      <c r="I12" s="1">
        <v>-1</v>
      </c>
    </row>
    <row r="13" spans="2:9" ht="105" x14ac:dyDescent="0.2">
      <c r="B13" s="1">
        <v>1274821</v>
      </c>
      <c r="C13" s="3" t="s">
        <v>26</v>
      </c>
      <c r="D13" s="14" t="s">
        <v>27</v>
      </c>
      <c r="E13" s="4"/>
      <c r="F13" s="8"/>
      <c r="G13" s="9"/>
      <c r="H13" s="15" t="str">
        <f ca="1">IF(AND(ISNA(MATCH(OFFSET($H13,0,-2)&amp;"",responseOption1,0)),NOT(TRIM(OFFSET($H13,0,-2)) = "")),"Response must be one of "&amp;INDEX(responseValidationRulesGroup1,9,1),IF(AND(IF(ISNA(INDEX(responseValidationRulesGroup1,MATCH(OFFSET($H13,0,-2)&amp;"",responseOption1,0),2)),FALSE,INDEX(responseValidationRulesGroup1,MATCH(OFFSET($H13,0,-2)&amp;"",responseOption1,0),2)),TRIM(OFFSET($H13,0,-1)) = ""),"A comment is required for this response",IF(IF(ISNA(INDEX(responseValidationRulesGroup1,MATCH(OFFSET($H13,0,-2)&amp;"",responseOption1,0),3)),FALSE,INDEX(responseValidationRulesGroup1,MATCH(OFFSET($H13,0,-2)&amp;"",responseOption1,0),3)),IF(TRIM(OFFSET($H13,0,-1)) = "","Complete","The comment must be left blank for this response"),IF(TRIM(OFFSET($H13,0,-2))="","Incomplete", "Complete"))))</f>
        <v>Incomplete</v>
      </c>
      <c r="I13" s="1">
        <v>1</v>
      </c>
    </row>
    <row r="14" spans="2:9" ht="105" x14ac:dyDescent="0.2">
      <c r="B14" s="1">
        <v>1274822</v>
      </c>
      <c r="C14" s="3" t="s">
        <v>28</v>
      </c>
      <c r="D14" s="14" t="s">
        <v>29</v>
      </c>
      <c r="E14" s="4"/>
      <c r="F14" s="8"/>
      <c r="G14" s="9"/>
      <c r="H14" s="15" t="str">
        <f ca="1">IF(AND(ISNA(MATCH(OFFSET($H14,0,-2)&amp;"",responseOption2,0)),NOT(TRIM(OFFSET($H14,0,-2)) = "")),"Response must be one of "&amp;INDEX(responseValidationRulesGroup2,8,1),IF(AND(IF(ISNA(INDEX(responseValidationRulesGroup2,MATCH(OFFSET($H14,0,-2)&amp;"",responseOption2,0),2)),FALSE,INDEX(responseValidationRulesGroup2,MATCH(OFFSET($H14,0,-2)&amp;"",responseOption2,0),2)),TRIM(OFFSET($H14,0,-1)) = ""),"A comment is required for this response",IF(IF(ISNA(INDEX(responseValidationRulesGroup2,MATCH(OFFSET($H14,0,-2)&amp;"",responseOption2,0),3)),FALSE,INDEX(responseValidationRulesGroup2,MATCH(OFFSET($H14,0,-2)&amp;"",responseOption2,0),3)),IF(TRIM(OFFSET($H14,0,-1)) = "","Complete","The comment must be left blank for this response"),IF(TRIM(OFFSET($H14,0,-2))="","Incomplete", "Complete"))))</f>
        <v>Incomplete</v>
      </c>
      <c r="I14" s="1">
        <v>0</v>
      </c>
    </row>
    <row r="15" spans="2:9" ht="27" customHeight="1" x14ac:dyDescent="0.2">
      <c r="B15">
        <v>-1</v>
      </c>
      <c r="C15" s="57">
        <f>COUNTIF(I11:I14,"&lt;&gt;-1")</f>
        <v>3</v>
      </c>
      <c r="D15" s="58"/>
      <c r="E15" s="13"/>
      <c r="F15" s="59">
        <f ca="1">IF(C15=0,1,(COUNTIF(H11:H14,TRUE)+COUNTIF(H11:H14,"Complete")) / (C15))</f>
        <v>0</v>
      </c>
      <c r="G15" s="58"/>
      <c r="H15" s="12"/>
    </row>
  </sheetData>
  <sheetProtection password="E36C" sheet="1" objects="1" scenarios="1" insertHyperlinks="0"/>
  <mergeCells count="4">
    <mergeCell ref="C4:G4"/>
    <mergeCell ref="C12:E12"/>
    <mergeCell ref="C15:D15"/>
    <mergeCell ref="F15:G15"/>
  </mergeCells>
  <conditionalFormatting sqref="H12">
    <cfRule type="containsText" dxfId="19" priority="1" operator="containsText" text="~?">
      <formula>NOT(ISERROR(SEARCH("~?",H12)))</formula>
    </cfRule>
  </conditionalFormatting>
  <conditionalFormatting sqref="C11:G14">
    <cfRule type="expression" dxfId="18" priority="2">
      <formula>$I11=1</formula>
    </cfRule>
  </conditionalFormatting>
  <conditionalFormatting sqref="H12">
    <cfRule type="expression" dxfId="17" priority="3">
      <formula>$H12=""</formula>
    </cfRule>
  </conditionalFormatting>
  <conditionalFormatting sqref="H11:H14">
    <cfRule type="expression" dxfId="16" priority="4">
      <formula>$H11 ="Complete"</formula>
    </cfRule>
    <cfRule type="expression" dxfId="15" priority="5">
      <formula>$H11=1</formula>
    </cfRule>
    <cfRule type="expression" dxfId="14" priority="6">
      <formula>$H11</formula>
    </cfRule>
    <cfRule type="expression" dxfId="13" priority="7">
      <formula>AND(NOT(ISBLANK($H11)), NOT($H11))</formula>
    </cfRule>
    <cfRule type="expression" dxfId="12" priority="8">
      <formula>NOT(ISBLANK($H11))</formula>
    </cfRule>
  </conditionalFormatting>
  <dataValidations count="3">
    <dataValidation type="list" showErrorMessage="1" errorTitle="Error - Invalid Input" error="Please select an item from the drop-down list." sqref="F11" xr:uid="{00000000-0002-0000-0200-000000000000}">
      <formula1>"Yes,No"</formula1>
    </dataValidation>
    <dataValidation type="list" showErrorMessage="1" errorTitle="Error - Invalid Input" error="Please select an item from the drop-down list." sqref="F14" xr:uid="{00000000-0002-0000-0200-000001000000}">
      <formula1>"1 - 50 pieces,51 - 100 pieces,101 - 250 pieces,251 - 500 pieces,501 - 750 pieces,751 - 1000 pieces,1001+ pieces"</formula1>
    </dataValidation>
    <dataValidation type="list" showErrorMessage="1" errorTitle="Error - Invalid Input" error="Please select an item from the drop-down list." sqref="F13" xr:uid="{00000000-0002-0000-0200-000002000000}">
      <formula1>"Order of 1 uniform,Order quantity 2 -5 uniforms,Order quantity 6 - 10 uniforms,Order quantity 11 - 20 uniforms,Order quantity 21 - 30 uniforms,Order quantity 31 - 40 uniforms,Order quantity 41 - 50 uniforms,Order quantity 51+ uniformsw"</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21"/>
  <sheetViews>
    <sheetView showRowColHeaders="0" workbookViewId="0">
      <pane ySplit="10" topLeftCell="A11" activePane="bottomLeft" state="frozen"/>
      <selection pane="bottomLeft" activeCell="I11" sqref="I11:I20"/>
    </sheetView>
  </sheetViews>
  <sheetFormatPr defaultRowHeight="15" x14ac:dyDescent="0.2"/>
  <cols>
    <col min="2" max="2" width="9.109375" hidden="1"/>
    <col min="3" max="3" width="10" customWidth="1"/>
    <col min="4" max="4" width="66" customWidth="1"/>
    <col min="5" max="5" width="9.109375" hidden="1"/>
    <col min="6" max="6" width="25" customWidth="1"/>
    <col min="7" max="7" width="66" customWidth="1"/>
    <col min="8" max="8" width="40" customWidth="1"/>
    <col min="9" max="9" width="9.109375" hidden="1"/>
  </cols>
  <sheetData>
    <row r="2" spans="2:9" ht="27.75" x14ac:dyDescent="0.2">
      <c r="C2" s="2" t="s">
        <v>30</v>
      </c>
    </row>
    <row r="3" spans="2:9" ht="18" x14ac:dyDescent="0.2">
      <c r="C3" s="5" t="s">
        <v>31</v>
      </c>
    </row>
    <row r="4" spans="2:9" ht="175.9" customHeight="1" x14ac:dyDescent="0.2">
      <c r="C4" s="43" t="s">
        <v>32</v>
      </c>
      <c r="D4" s="40"/>
      <c r="E4" s="40"/>
      <c r="F4" s="40"/>
      <c r="G4" s="40"/>
    </row>
    <row r="5" spans="2:9" hidden="1" x14ac:dyDescent="0.2"/>
    <row r="6" spans="2:9" hidden="1" x14ac:dyDescent="0.2"/>
    <row r="7" spans="2:9" hidden="1" x14ac:dyDescent="0.2"/>
    <row r="8" spans="2:9" hidden="1" x14ac:dyDescent="0.2"/>
    <row r="10" spans="2:9" ht="31.9" customHeight="1" x14ac:dyDescent="0.2">
      <c r="C10" s="6" t="s">
        <v>18</v>
      </c>
      <c r="D10" s="6" t="s">
        <v>19</v>
      </c>
      <c r="E10" s="6" t="s">
        <v>11</v>
      </c>
      <c r="F10" s="7" t="s">
        <v>20</v>
      </c>
      <c r="G10" s="7" t="s">
        <v>21</v>
      </c>
      <c r="H10" s="7" t="s">
        <v>22</v>
      </c>
      <c r="I10" t="s">
        <v>11</v>
      </c>
    </row>
    <row r="11" spans="2:9" ht="60" x14ac:dyDescent="0.2">
      <c r="B11" s="1">
        <v>1274646</v>
      </c>
      <c r="C11" s="3" t="s">
        <v>33</v>
      </c>
      <c r="D11" s="14" t="s">
        <v>34</v>
      </c>
      <c r="E11" s="4"/>
      <c r="F11" s="8"/>
      <c r="G11" s="9"/>
      <c r="H11" s="15" t="str">
        <f t="shared" ref="H11:H19" ca="1" si="0">IF(AND(ISNA(MATCH(OFFSET($H11,0,-2)&amp;"",responseOption0,0)),NOT(TRIM(OFFSET($H11,0,-2)) = "")),"Response must be one of "&amp;INDEX(responseValidationRulesGroup0,3,1),IF(AND(IF(ISNA(INDEX(responseValidationRulesGroup0,MATCH(OFFSET($H11,0,-2)&amp;"",responseOption0,0),2)),FALSE,INDEX(responseValidationRulesGroup0,MATCH(OFFSET($H11,0,-2)&amp;"",responseOption0,0),2)),TRIM(OFFSET($H11,0,-1)) = ""),"A comment is required for this response",IF(IF(ISNA(INDEX(responseValidationRulesGroup0,MATCH(OFFSET($H11,0,-2)&amp;"",responseOption0,0),3)),FALSE,INDEX(responseValidationRulesGroup0,MATCH(OFFSET($H11,0,-2)&amp;"",responseOption0,0),3)),IF(TRIM(OFFSET($H11,0,-1)) = "","Complete","The comment must be left blank for this response"),IF(TRIM(OFFSET($H11,0,-2))="","Incomplete", "Complete"))))</f>
        <v>Incomplete</v>
      </c>
      <c r="I11" s="1">
        <v>1</v>
      </c>
    </row>
    <row r="12" spans="2:9" ht="60" x14ac:dyDescent="0.2">
      <c r="B12" s="1">
        <v>1274647</v>
      </c>
      <c r="C12" s="3" t="s">
        <v>35</v>
      </c>
      <c r="D12" s="14" t="s">
        <v>36</v>
      </c>
      <c r="E12" s="4"/>
      <c r="F12" s="8"/>
      <c r="G12" s="9"/>
      <c r="H12" s="15" t="str">
        <f t="shared" ca="1" si="0"/>
        <v>Incomplete</v>
      </c>
      <c r="I12" s="1">
        <v>0</v>
      </c>
    </row>
    <row r="13" spans="2:9" ht="60" x14ac:dyDescent="0.2">
      <c r="B13" s="1">
        <v>1274648</v>
      </c>
      <c r="C13" s="3" t="s">
        <v>37</v>
      </c>
      <c r="D13" s="14" t="s">
        <v>38</v>
      </c>
      <c r="E13" s="4"/>
      <c r="F13" s="8"/>
      <c r="G13" s="9"/>
      <c r="H13" s="15" t="str">
        <f t="shared" ca="1" si="0"/>
        <v>Incomplete</v>
      </c>
      <c r="I13" s="1">
        <v>1</v>
      </c>
    </row>
    <row r="14" spans="2:9" ht="60" x14ac:dyDescent="0.2">
      <c r="B14" s="1">
        <v>1274649</v>
      </c>
      <c r="C14" s="3" t="s">
        <v>39</v>
      </c>
      <c r="D14" s="14" t="s">
        <v>40</v>
      </c>
      <c r="E14" s="4"/>
      <c r="F14" s="8"/>
      <c r="G14" s="9"/>
      <c r="H14" s="15" t="str">
        <f t="shared" ca="1" si="0"/>
        <v>Incomplete</v>
      </c>
      <c r="I14" s="1">
        <v>0</v>
      </c>
    </row>
    <row r="15" spans="2:9" ht="75" x14ac:dyDescent="0.2">
      <c r="B15" s="1">
        <v>1274650</v>
      </c>
      <c r="C15" s="3" t="s">
        <v>41</v>
      </c>
      <c r="D15" s="14" t="s">
        <v>42</v>
      </c>
      <c r="E15" s="4"/>
      <c r="F15" s="8"/>
      <c r="G15" s="9"/>
      <c r="H15" s="15" t="str">
        <f t="shared" ca="1" si="0"/>
        <v>Incomplete</v>
      </c>
      <c r="I15" s="1">
        <v>1</v>
      </c>
    </row>
    <row r="16" spans="2:9" ht="60" x14ac:dyDescent="0.2">
      <c r="B16" s="1">
        <v>1274651</v>
      </c>
      <c r="C16" s="3" t="s">
        <v>43</v>
      </c>
      <c r="D16" s="14" t="s">
        <v>44</v>
      </c>
      <c r="E16" s="4"/>
      <c r="F16" s="8"/>
      <c r="G16" s="9"/>
      <c r="H16" s="15" t="str">
        <f t="shared" ca="1" si="0"/>
        <v>Incomplete</v>
      </c>
      <c r="I16" s="1">
        <v>0</v>
      </c>
    </row>
    <row r="17" spans="2:9" ht="60" x14ac:dyDescent="0.2">
      <c r="B17" s="1">
        <v>1274716</v>
      </c>
      <c r="C17" s="3" t="s">
        <v>45</v>
      </c>
      <c r="D17" s="14" t="s">
        <v>46</v>
      </c>
      <c r="E17" s="4"/>
      <c r="F17" s="8"/>
      <c r="G17" s="9"/>
      <c r="H17" s="15" t="str">
        <f t="shared" ca="1" si="0"/>
        <v>Incomplete</v>
      </c>
      <c r="I17" s="1">
        <v>1</v>
      </c>
    </row>
    <row r="18" spans="2:9" ht="60" x14ac:dyDescent="0.2">
      <c r="B18" s="1">
        <v>1274718</v>
      </c>
      <c r="C18" s="3" t="s">
        <v>47</v>
      </c>
      <c r="D18" s="14" t="s">
        <v>48</v>
      </c>
      <c r="E18" s="4"/>
      <c r="F18" s="8"/>
      <c r="G18" s="9"/>
      <c r="H18" s="15" t="str">
        <f t="shared" ca="1" si="0"/>
        <v>Incomplete</v>
      </c>
      <c r="I18" s="1">
        <v>0</v>
      </c>
    </row>
    <row r="19" spans="2:9" ht="60" x14ac:dyDescent="0.2">
      <c r="B19" s="1">
        <v>1274719</v>
      </c>
      <c r="C19" s="3" t="s">
        <v>49</v>
      </c>
      <c r="D19" s="14" t="s">
        <v>50</v>
      </c>
      <c r="E19" s="4"/>
      <c r="F19" s="8"/>
      <c r="G19" s="9"/>
      <c r="H19" s="15" t="str">
        <f t="shared" ca="1" si="0"/>
        <v>Incomplete</v>
      </c>
      <c r="I19" s="1">
        <v>1</v>
      </c>
    </row>
    <row r="20" spans="2:9" ht="60" x14ac:dyDescent="0.2">
      <c r="B20" s="1">
        <v>1274720</v>
      </c>
      <c r="C20" s="3" t="s">
        <v>51</v>
      </c>
      <c r="D20" s="14" t="s">
        <v>52</v>
      </c>
      <c r="E20" s="4"/>
      <c r="F20" s="8"/>
      <c r="G20" s="9"/>
      <c r="H20" s="15" t="str">
        <f ca="1">IF(AND(ISNA(MATCH(OFFSET($H20,0,-2)&amp;"",responseOption3,0)),NOT(TRIM(OFFSET($H20,0,-2)) = "")),"Response must be one of "&amp;INDEX(responseValidationRulesGroup3,4,1),IF(AND(IF(ISNA(INDEX(responseValidationRulesGroup3,MATCH(OFFSET($H20,0,-2)&amp;"",responseOption3,0),2)),FALSE,INDEX(responseValidationRulesGroup3,MATCH(OFFSET($H20,0,-2)&amp;"",responseOption3,0),2)),TRIM(OFFSET($H20,0,-1)) = ""),"A comment is required for this response",IF(IF(ISNA(INDEX(responseValidationRulesGroup3,MATCH(OFFSET($H20,0,-2)&amp;"",responseOption3,0),3)),FALSE,INDEX(responseValidationRulesGroup3,MATCH(OFFSET($H20,0,-2)&amp;"",responseOption3,0),3)),IF(TRIM(OFFSET($H20,0,-1)) = "","Complete","The comment must be left blank for this response"),IF(TRIM(OFFSET($H20,0,-2))="","Incomplete", "Complete"))))</f>
        <v>Incomplete</v>
      </c>
      <c r="I20" s="1">
        <v>0</v>
      </c>
    </row>
    <row r="21" spans="2:9" ht="27" customHeight="1" x14ac:dyDescent="0.2">
      <c r="B21">
        <v>-1</v>
      </c>
      <c r="C21" s="57">
        <f>COUNTIF(I11:I20,"&lt;&gt;-1")</f>
        <v>10</v>
      </c>
      <c r="D21" s="58"/>
      <c r="E21" s="13"/>
      <c r="F21" s="59">
        <f ca="1">IF(C21=0,1,(COUNTIF(H11:H20,TRUE)+COUNTIF(H11:H20,"Complete")) / (C21))</f>
        <v>0</v>
      </c>
      <c r="G21" s="58"/>
      <c r="H21" s="12"/>
    </row>
  </sheetData>
  <sheetProtection password="E36C" sheet="1" objects="1" scenarios="1" insertHyperlinks="0"/>
  <mergeCells count="3">
    <mergeCell ref="C4:G4"/>
    <mergeCell ref="C21:D21"/>
    <mergeCell ref="F21:G21"/>
  </mergeCells>
  <conditionalFormatting sqref="C11:G20">
    <cfRule type="expression" dxfId="11" priority="1">
      <formula>$I11=1</formula>
    </cfRule>
  </conditionalFormatting>
  <conditionalFormatting sqref="H11:H20">
    <cfRule type="expression" dxfId="10" priority="2">
      <formula>$H11 ="Complete"</formula>
    </cfRule>
    <cfRule type="expression" dxfId="9" priority="3">
      <formula>$H11=1</formula>
    </cfRule>
    <cfRule type="expression" dxfId="8" priority="4">
      <formula>$H11</formula>
    </cfRule>
    <cfRule type="expression" dxfId="7" priority="5">
      <formula>AND(NOT(ISBLANK($H11)), NOT($H11))</formula>
    </cfRule>
    <cfRule type="expression" dxfId="6" priority="6">
      <formula>NOT(ISBLANK($H11))</formula>
    </cfRule>
  </conditionalFormatting>
  <dataValidations count="2">
    <dataValidation type="list" showErrorMessage="1" errorTitle="Error - Invalid Input" error="Please select an item from the drop-down list." sqref="F11:F19" xr:uid="{00000000-0002-0000-0300-000000000000}">
      <formula1>"Yes,No"</formula1>
    </dataValidation>
    <dataValidation type="list" showErrorMessage="1" errorTitle="Error - Invalid Input" error="Please select an item from the drop-down list." sqref="F20" xr:uid="{00000000-0002-0000-0300-000001000000}">
      <formula1>"Yes,No,If yes please state the municipal(s)"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2"/>
  <sheetViews>
    <sheetView showRowColHeaders="0" workbookViewId="0">
      <pane ySplit="10" topLeftCell="A11" activePane="bottomLeft" state="frozen"/>
      <selection pane="bottomLeft" activeCell="I11" sqref="I11"/>
    </sheetView>
  </sheetViews>
  <sheetFormatPr defaultRowHeight="15" x14ac:dyDescent="0.2"/>
  <cols>
    <col min="2" max="2" width="9.109375" hidden="1"/>
    <col min="3" max="3" width="10" customWidth="1"/>
    <col min="4" max="4" width="66" customWidth="1"/>
    <col min="5" max="5" width="9.109375" hidden="1"/>
    <col min="6" max="6" width="25" customWidth="1"/>
    <col min="7" max="7" width="66" customWidth="1"/>
    <col min="8" max="8" width="40" customWidth="1"/>
    <col min="9" max="9" width="9.109375" hidden="1"/>
  </cols>
  <sheetData>
    <row r="2" spans="2:9" ht="27.75" x14ac:dyDescent="0.2">
      <c r="C2" s="2" t="s">
        <v>53</v>
      </c>
    </row>
    <row r="3" spans="2:9" hidden="1" x14ac:dyDescent="0.2"/>
    <row r="4" spans="2:9" hidden="1" x14ac:dyDescent="0.2"/>
    <row r="5" spans="2:9" hidden="1" x14ac:dyDescent="0.2"/>
    <row r="6" spans="2:9" hidden="1" x14ac:dyDescent="0.2"/>
    <row r="7" spans="2:9" hidden="1" x14ac:dyDescent="0.2"/>
    <row r="8" spans="2:9" hidden="1" x14ac:dyDescent="0.2"/>
    <row r="10" spans="2:9" ht="31.9" customHeight="1" x14ac:dyDescent="0.2">
      <c r="C10" s="6" t="s">
        <v>18</v>
      </c>
      <c r="D10" s="6" t="s">
        <v>19</v>
      </c>
      <c r="E10" s="6" t="s">
        <v>11</v>
      </c>
      <c r="F10" s="7" t="s">
        <v>20</v>
      </c>
      <c r="G10" s="7" t="s">
        <v>21</v>
      </c>
      <c r="H10" s="7" t="s">
        <v>22</v>
      </c>
      <c r="I10" t="s">
        <v>11</v>
      </c>
    </row>
    <row r="11" spans="2:9" ht="90" x14ac:dyDescent="0.2">
      <c r="B11" s="1">
        <v>1274879</v>
      </c>
      <c r="C11" s="3" t="s">
        <v>54</v>
      </c>
      <c r="D11" s="14" t="s">
        <v>55</v>
      </c>
      <c r="E11" s="4"/>
      <c r="F11" s="8"/>
      <c r="G11" s="9"/>
      <c r="H11" s="15" t="str">
        <f ca="1">IF(AND(ISNA(MATCH(OFFSET($H11,0,-2)&amp;"",responseOption4,0)),NOT(TRIM(OFFSET($H11,0,-2)) = "")),"Response must be one of "&amp;INDEX(responseValidationRulesGroup4,4,1),IF(AND(IF(ISNA(INDEX(responseValidationRulesGroup4,MATCH(OFFSET($H11,0,-2)&amp;"",responseOption4,0),2)),FALSE,INDEX(responseValidationRulesGroup4,MATCH(OFFSET($H11,0,-2)&amp;"",responseOption4,0),2)),TRIM(OFFSET($H11,0,-1)) = ""),"A comment is required for this response",IF(IF(ISNA(INDEX(responseValidationRulesGroup4,MATCH(OFFSET($H11,0,-2)&amp;"",responseOption4,0),3)),FALSE,INDEX(responseValidationRulesGroup4,MATCH(OFFSET($H11,0,-2)&amp;"",responseOption4,0),3)),IF(TRIM(OFFSET($H11,0,-1)) = "","Complete","The comment must be left blank for this response"),IF(TRIM(OFFSET($H11,0,-2))="","Incomplete", "Complete"))))</f>
        <v>Incomplete</v>
      </c>
      <c r="I11" s="1">
        <v>1</v>
      </c>
    </row>
    <row r="12" spans="2:9" ht="27" customHeight="1" x14ac:dyDescent="0.2">
      <c r="B12">
        <v>-1</v>
      </c>
      <c r="C12" s="57">
        <f>COUNTIF(I11:I11,"&lt;&gt;-1")</f>
        <v>1</v>
      </c>
      <c r="D12" s="58"/>
      <c r="E12" s="13"/>
      <c r="F12" s="59">
        <f ca="1">IF(C12=0,1,(COUNTIF(H11:H11,TRUE)+COUNTIF(H11:H11,"Complete")) / (C12))</f>
        <v>0</v>
      </c>
      <c r="G12" s="58"/>
      <c r="H12" s="12"/>
    </row>
  </sheetData>
  <sheetProtection password="E36C" sheet="1" objects="1" scenarios="1" insertHyperlinks="0"/>
  <mergeCells count="2">
    <mergeCell ref="C12:D12"/>
    <mergeCell ref="F12:G12"/>
  </mergeCells>
  <conditionalFormatting sqref="C11:G11">
    <cfRule type="expression" dxfId="5" priority="1">
      <formula>$I11=1</formula>
    </cfRule>
  </conditionalFormatting>
  <conditionalFormatting sqref="H11">
    <cfRule type="expression" dxfId="4" priority="2">
      <formula>$H11 ="Complete"</formula>
    </cfRule>
    <cfRule type="expression" dxfId="3" priority="3">
      <formula>$H11=1</formula>
    </cfRule>
    <cfRule type="expression" dxfId="2" priority="4">
      <formula>$H11</formula>
    </cfRule>
    <cfRule type="expression" dxfId="1" priority="5">
      <formula>AND(NOT(ISBLANK($H11)), NOT($H11))</formula>
    </cfRule>
    <cfRule type="expression" dxfId="0" priority="6">
      <formula>NOT(ISBLANK($H11))</formula>
    </cfRule>
  </conditionalFormatting>
  <dataValidations count="1">
    <dataValidation type="list" showErrorMessage="1" errorTitle="Error - Invalid Input" error="Please select an item from the drop-down list." sqref="F11" xr:uid="{00000000-0002-0000-0400-000000000000}">
      <formula1>"Who is the primary supplier representative to address issues?,What is the telephone number for the representative?,What is the email address for the representative?"</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
  <sheetViews>
    <sheetView workbookViewId="0">
      <selection sqref="A1:O9"/>
    </sheetView>
  </sheetViews>
  <sheetFormatPr defaultRowHeight="15" x14ac:dyDescent="0.2"/>
  <sheetData>
    <row r="1" spans="1:15" x14ac:dyDescent="0.2">
      <c r="A1" s="27" t="s">
        <v>56</v>
      </c>
      <c r="B1" s="1" t="b">
        <f>FALSE()</f>
        <v>0</v>
      </c>
      <c r="C1" s="1" t="b">
        <f>FALSE()</f>
        <v>0</v>
      </c>
      <c r="D1" s="27" t="s">
        <v>59</v>
      </c>
      <c r="E1" s="1" t="b">
        <f>TRUE()</f>
        <v>1</v>
      </c>
      <c r="F1" s="1" t="b">
        <f>FALSE()</f>
        <v>0</v>
      </c>
      <c r="G1" s="27" t="s">
        <v>68</v>
      </c>
      <c r="H1" s="1" t="b">
        <f>TRUE()</f>
        <v>1</v>
      </c>
      <c r="I1" s="1" t="b">
        <f>FALSE()</f>
        <v>0</v>
      </c>
      <c r="J1" s="27" t="s">
        <v>56</v>
      </c>
      <c r="K1" s="1" t="b">
        <f>FALSE()</f>
        <v>0</v>
      </c>
      <c r="L1" s="1" t="b">
        <f>FALSE()</f>
        <v>0</v>
      </c>
      <c r="M1" s="27" t="s">
        <v>78</v>
      </c>
      <c r="N1" s="1" t="b">
        <f>TRUE()</f>
        <v>1</v>
      </c>
      <c r="O1" s="1" t="b">
        <f>FALSE()</f>
        <v>0</v>
      </c>
    </row>
    <row r="2" spans="1:15" x14ac:dyDescent="0.2">
      <c r="A2" s="27" t="s">
        <v>57</v>
      </c>
      <c r="B2" s="1" t="b">
        <f>FALSE()</f>
        <v>0</v>
      </c>
      <c r="C2" s="1" t="b">
        <f>FALSE()</f>
        <v>0</v>
      </c>
      <c r="D2" s="27" t="s">
        <v>60</v>
      </c>
      <c r="E2" s="1" t="b">
        <f>TRUE()</f>
        <v>1</v>
      </c>
      <c r="F2" s="1" t="b">
        <f>FALSE()</f>
        <v>0</v>
      </c>
      <c r="G2" s="27" t="s">
        <v>69</v>
      </c>
      <c r="H2" s="1" t="b">
        <f>TRUE()</f>
        <v>1</v>
      </c>
      <c r="I2" s="1" t="b">
        <f>FALSE()</f>
        <v>0</v>
      </c>
      <c r="J2" s="27" t="s">
        <v>57</v>
      </c>
      <c r="K2" s="1" t="b">
        <f>FALSE()</f>
        <v>0</v>
      </c>
      <c r="L2" s="1" t="b">
        <f>FALSE()</f>
        <v>0</v>
      </c>
      <c r="M2" s="27" t="s">
        <v>79</v>
      </c>
      <c r="N2" s="1" t="b">
        <f>TRUE()</f>
        <v>1</v>
      </c>
      <c r="O2" s="1" t="b">
        <f>FALSE()</f>
        <v>0</v>
      </c>
    </row>
    <row r="3" spans="1:15" x14ac:dyDescent="0.2">
      <c r="A3" s="1" t="s">
        <v>58</v>
      </c>
      <c r="B3" s="1"/>
      <c r="C3" s="1"/>
      <c r="D3" s="27" t="s">
        <v>61</v>
      </c>
      <c r="E3" s="1" t="b">
        <f>TRUE()</f>
        <v>1</v>
      </c>
      <c r="F3" s="1" t="b">
        <f>FALSE()</f>
        <v>0</v>
      </c>
      <c r="G3" s="27" t="s">
        <v>70</v>
      </c>
      <c r="H3" s="1" t="b">
        <f>TRUE()</f>
        <v>1</v>
      </c>
      <c r="I3" s="1" t="b">
        <f>FALSE()</f>
        <v>0</v>
      </c>
      <c r="J3" s="27" t="s">
        <v>76</v>
      </c>
      <c r="K3" s="1" t="b">
        <f>TRUE()</f>
        <v>1</v>
      </c>
      <c r="L3" s="1" t="b">
        <f>FALSE()</f>
        <v>0</v>
      </c>
      <c r="M3" s="27" t="s">
        <v>80</v>
      </c>
      <c r="N3" s="1" t="b">
        <f>TRUE()</f>
        <v>1</v>
      </c>
      <c r="O3" s="1" t="b">
        <f>FALSE()</f>
        <v>0</v>
      </c>
    </row>
    <row r="4" spans="1:15" x14ac:dyDescent="0.2">
      <c r="A4" s="1"/>
      <c r="B4" s="1"/>
      <c r="C4" s="1"/>
      <c r="D4" s="27" t="s">
        <v>62</v>
      </c>
      <c r="E4" s="1" t="b">
        <f>TRUE()</f>
        <v>1</v>
      </c>
      <c r="F4" s="1" t="b">
        <f>FALSE()</f>
        <v>0</v>
      </c>
      <c r="G4" s="27" t="s">
        <v>71</v>
      </c>
      <c r="H4" s="1" t="b">
        <f>TRUE()</f>
        <v>1</v>
      </c>
      <c r="I4" s="1" t="b">
        <f>FALSE()</f>
        <v>0</v>
      </c>
      <c r="J4" s="1" t="s">
        <v>77</v>
      </c>
      <c r="K4" s="1"/>
      <c r="L4" s="1"/>
      <c r="M4" s="1" t="s">
        <v>81</v>
      </c>
      <c r="N4" s="1"/>
      <c r="O4" s="1"/>
    </row>
    <row r="5" spans="1:15" x14ac:dyDescent="0.2">
      <c r="A5" s="1"/>
      <c r="B5" s="1"/>
      <c r="C5" s="1"/>
      <c r="D5" s="27" t="s">
        <v>63</v>
      </c>
      <c r="E5" s="1" t="b">
        <f>TRUE()</f>
        <v>1</v>
      </c>
      <c r="F5" s="1" t="b">
        <f>FALSE()</f>
        <v>0</v>
      </c>
      <c r="G5" s="27" t="s">
        <v>72</v>
      </c>
      <c r="H5" s="1" t="b">
        <f>TRUE()</f>
        <v>1</v>
      </c>
      <c r="I5" s="1" t="b">
        <f>FALSE()</f>
        <v>0</v>
      </c>
      <c r="J5" s="1"/>
      <c r="K5" s="1"/>
      <c r="L5" s="1"/>
      <c r="M5" s="1"/>
      <c r="N5" s="1"/>
      <c r="O5" s="1"/>
    </row>
    <row r="6" spans="1:15" x14ac:dyDescent="0.2">
      <c r="A6" s="1"/>
      <c r="B6" s="1"/>
      <c r="C6" s="1"/>
      <c r="D6" s="27" t="s">
        <v>64</v>
      </c>
      <c r="E6" s="1" t="b">
        <f>TRUE()</f>
        <v>1</v>
      </c>
      <c r="F6" s="1" t="b">
        <f>FALSE()</f>
        <v>0</v>
      </c>
      <c r="G6" s="27" t="s">
        <v>73</v>
      </c>
      <c r="H6" s="1" t="b">
        <f>TRUE()</f>
        <v>1</v>
      </c>
      <c r="I6" s="1" t="b">
        <f>FALSE()</f>
        <v>0</v>
      </c>
      <c r="J6" s="1"/>
      <c r="K6" s="1"/>
      <c r="L6" s="1"/>
      <c r="M6" s="1"/>
      <c r="N6" s="1"/>
      <c r="O6" s="1"/>
    </row>
    <row r="7" spans="1:15" x14ac:dyDescent="0.2">
      <c r="A7" s="1"/>
      <c r="B7" s="1"/>
      <c r="C7" s="1"/>
      <c r="D7" s="27" t="s">
        <v>65</v>
      </c>
      <c r="E7" s="1" t="b">
        <f>TRUE()</f>
        <v>1</v>
      </c>
      <c r="F7" s="1" t="b">
        <f>FALSE()</f>
        <v>0</v>
      </c>
      <c r="G7" s="27" t="s">
        <v>74</v>
      </c>
      <c r="H7" s="1" t="b">
        <f>TRUE()</f>
        <v>1</v>
      </c>
      <c r="I7" s="1" t="b">
        <f>FALSE()</f>
        <v>0</v>
      </c>
      <c r="J7" s="1"/>
      <c r="K7" s="1"/>
      <c r="L7" s="1"/>
      <c r="M7" s="1"/>
      <c r="N7" s="1"/>
      <c r="O7" s="1"/>
    </row>
    <row r="8" spans="1:15" x14ac:dyDescent="0.2">
      <c r="A8" s="1"/>
      <c r="B8" s="1"/>
      <c r="C8" s="1"/>
      <c r="D8" s="27" t="s">
        <v>66</v>
      </c>
      <c r="E8" s="1" t="b">
        <f>TRUE()</f>
        <v>1</v>
      </c>
      <c r="F8" s="1" t="b">
        <f>FALSE()</f>
        <v>0</v>
      </c>
      <c r="G8" s="1" t="s">
        <v>75</v>
      </c>
      <c r="H8" s="1"/>
      <c r="I8" s="1"/>
      <c r="J8" s="1"/>
      <c r="K8" s="1"/>
      <c r="L8" s="1"/>
      <c r="M8" s="1"/>
      <c r="N8" s="1"/>
      <c r="O8" s="1"/>
    </row>
    <row r="9" spans="1:15" x14ac:dyDescent="0.2">
      <c r="A9" s="1"/>
      <c r="B9" s="1"/>
      <c r="C9" s="1"/>
      <c r="D9" s="1" t="s">
        <v>67</v>
      </c>
      <c r="E9" s="1"/>
      <c r="F9" s="1"/>
      <c r="G9" s="1"/>
      <c r="H9" s="1"/>
      <c r="I9" s="1"/>
      <c r="J9" s="1"/>
      <c r="K9" s="1"/>
      <c r="L9" s="1"/>
      <c r="M9" s="1"/>
      <c r="N9" s="1"/>
      <c r="O9" s="1"/>
    </row>
  </sheetData>
  <sheetProtection password="E36C"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Instructions</vt:lpstr>
      <vt:lpstr>Summary</vt:lpstr>
      <vt:lpstr>1</vt:lpstr>
      <vt:lpstr>2</vt:lpstr>
      <vt:lpstr>3</vt:lpstr>
      <vt:lpstr>responseOption0</vt:lpstr>
      <vt:lpstr>responseOption1</vt:lpstr>
      <vt:lpstr>responseOption2</vt:lpstr>
      <vt:lpstr>responseOption3</vt:lpstr>
      <vt:lpstr>responseOption4</vt:lpstr>
      <vt:lpstr>responseValidationRulesGroup0</vt:lpstr>
      <vt:lpstr>responseValidationRulesGroup1</vt:lpstr>
      <vt:lpstr>responseValidationRulesGroup2</vt:lpstr>
      <vt:lpstr>responseValidationRulesGroup3</vt:lpstr>
      <vt:lpstr>responseValidationRulesGroup4</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Response Template</dc:title>
  <dc:subject/>
  <dc:creator>Bonfire</dc:creator>
  <cp:keywords/>
  <dc:description/>
  <cp:lastModifiedBy>Clark, Sandra (OMB)</cp:lastModifiedBy>
  <dcterms:created xsi:type="dcterms:W3CDTF">2024-08-30T17:26:04Z</dcterms:created>
  <dcterms:modified xsi:type="dcterms:W3CDTF">2024-09-04T20:03:44Z</dcterms:modified>
  <cp:category/>
</cp:coreProperties>
</file>